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45" tabRatio="664" activeTab="0"/>
  </bookViews>
  <sheets>
    <sheet name="COVER" sheetId="1" r:id="rId1"/>
    <sheet name="1-OFS" sheetId="2" r:id="rId2"/>
    <sheet name="2-OVD" sheetId="3" r:id="rId3"/>
    <sheet name="3-OPP" sheetId="4" r:id="rId4"/>
    <sheet name="4-OSK" sheetId="5" r:id="rId5"/>
    <sheet name="5-OKAL" sheetId="6" r:id="rId6"/>
    <sheet name="6-SS" sheetId="7" r:id="rId7"/>
    <sheet name="9-DI" sheetId="8" r:id="rId8"/>
    <sheet name="Data" sheetId="9" state="hidden" r:id="rId9"/>
    <sheet name="Controls" sheetId="10" r:id="rId10"/>
  </sheets>
  <definedNames>
    <definedName name="_xlnm._FilterDatabase" localSheetId="8" hidden="1">'Data'!$A$1:$G$341</definedName>
    <definedName name="AuthorEmail">'COVER'!$B$23</definedName>
    <definedName name="AuthorName">'COVER'!$B$20</definedName>
    <definedName name="AuthorPhone">'COVER'!$B$22</definedName>
    <definedName name="CompletionDate">'COVER'!$B$8</definedName>
    <definedName name="EndDate">'COVER'!$B$7</definedName>
    <definedName name="LegalAddress">'COVER'!$B$14</definedName>
    <definedName name="PostAddress">'COVER'!$B$15</definedName>
    <definedName name="_xlnm.Print_Area" localSheetId="0">'COVER'!$A$1:$B$34</definedName>
    <definedName name="_xlnm.Print_Titles" localSheetId="8">'Data'!$1:$1</definedName>
    <definedName name="ProxyManager">'COVER'!$B$21</definedName>
    <definedName name="StartCell">#REF!</definedName>
    <definedName name="StartDate">'COVER'!$B$6</definedName>
    <definedName name="udBulstat">'COVER'!$B$13</definedName>
    <definedName name="UDEmail">'COVER'!$B$17</definedName>
    <definedName name="UDFax">'COVER'!#REF!</definedName>
    <definedName name="UDManager">'COVER'!$B$24</definedName>
    <definedName name="UDName">'COVER'!$B$11</definedName>
    <definedName name="UDPhone">'COVER'!$B$16</definedName>
    <definedName name="UDRG">'COVER'!$B$12</definedName>
  </definedNames>
  <calcPr fullCalcOnLoad="1"/>
</workbook>
</file>

<file path=xl/sharedStrings.xml><?xml version="1.0" encoding="utf-8"?>
<sst xmlns="http://schemas.openxmlformats.org/spreadsheetml/2006/main" count="2307" uniqueCount="1182">
  <si>
    <t>OFS.1.1.2.3.1.0</t>
  </si>
  <si>
    <t>OFS.1.1.2.3.2.0</t>
  </si>
  <si>
    <t>OFS.1.1.2.3.3.0</t>
  </si>
  <si>
    <t>OFS.1.1.2.4.0.0</t>
  </si>
  <si>
    <t>OFS.1.1.2.4.1.0</t>
  </si>
  <si>
    <t>OFS.1.1.2.5.0.0</t>
  </si>
  <si>
    <t>OFS.1.1.2.6.0.0</t>
  </si>
  <si>
    <t>OFS.1.1.3.0.0.0</t>
  </si>
  <si>
    <t>OFS.1.1.4.0.0.0</t>
  </si>
  <si>
    <t>OFS.1.2.0.0.0.0</t>
  </si>
  <si>
    <t>OFS.1.2.1.0.0.0</t>
  </si>
  <si>
    <t>OFS.1.2.1.1.0.0</t>
  </si>
  <si>
    <t>OFS.1.2.1.2.0.0</t>
  </si>
  <si>
    <t>OFS.1.2.1.3.0.0</t>
  </si>
  <si>
    <t>OFS.1.2.1.3.1.0</t>
  </si>
  <si>
    <t>OFS.1.2.1.3.2.0</t>
  </si>
  <si>
    <t>OFS.1.2.1.3.3.0</t>
  </si>
  <si>
    <t>OFS.1.2.1.4.0.0</t>
  </si>
  <si>
    <t>OFS.1.2.1.5.0.0</t>
  </si>
  <si>
    <t>OFS.1.2.1.6.0.0</t>
  </si>
  <si>
    <t>OFS.1.2.2.0.0.0</t>
  </si>
  <si>
    <t>OFS.1.0.0.0.0.0</t>
  </si>
  <si>
    <t>OFS.1.3.0.0.0.0</t>
  </si>
  <si>
    <t>OFS.1.3.1.0.0.0</t>
  </si>
  <si>
    <t>OFS.1.3.2.0.0.0</t>
  </si>
  <si>
    <t>OFS.1.2.2.1.0.1</t>
  </si>
  <si>
    <t>OFS.2.1.0.0.0.0</t>
  </si>
  <si>
    <t>OFS.2.1.1.0.0.0</t>
  </si>
  <si>
    <t>OFS.2.1.1.0.1.0</t>
  </si>
  <si>
    <t>OFS.2.1.1.1.0.0</t>
  </si>
  <si>
    <t>OFS.2.1.1.2.0.0</t>
  </si>
  <si>
    <t>OFS.2.1.1.2.1.0</t>
  </si>
  <si>
    <t>OFS.2.1.1.2.2.0</t>
  </si>
  <si>
    <t>OFS.2.1.1.3.0.0</t>
  </si>
  <si>
    <t>OFS.2.1.1.4.0.0</t>
  </si>
  <si>
    <t>OFS.2.1.1.5.0.0</t>
  </si>
  <si>
    <t>OFS.2.1.1.6.0.0</t>
  </si>
  <si>
    <t>OFS.2.1.1.7.0.0</t>
  </si>
  <si>
    <t>OFS.2.1.1.8.0.0</t>
  </si>
  <si>
    <t>OFS.2.2.0.0.0.0</t>
  </si>
  <si>
    <t>OFS.2.2.1.0.0.0</t>
  </si>
  <si>
    <t>OFS.2.2.1.1.0.0</t>
  </si>
  <si>
    <t>OFS.2.2.1.1.1.0</t>
  </si>
  <si>
    <t>OFS.2.2.1.1.2.0</t>
  </si>
  <si>
    <t>OFS.2.2.1.2.0.0</t>
  </si>
  <si>
    <t>OFS.2.2.1.3.0.0</t>
  </si>
  <si>
    <t>OFS.2.2.1.4.0.0</t>
  </si>
  <si>
    <t>OFS.2.3.0.0.0.0</t>
  </si>
  <si>
    <t>OFS.2.3.1.0.0.0</t>
  </si>
  <si>
    <t>OFS.2.3.1.1.0.0</t>
  </si>
  <si>
    <t>OFS.2.3.1.2.0.0</t>
  </si>
  <si>
    <t>OFS.2.3.2.0.0.0</t>
  </si>
  <si>
    <t>OFS.2.3.2.1.0.0</t>
  </si>
  <si>
    <t>OFS.2.3.2.2.0.0</t>
  </si>
  <si>
    <t>OFS.2.3.2.3.0.0</t>
  </si>
  <si>
    <t>OFS.2.3.2.3.1.0</t>
  </si>
  <si>
    <t>OFS.2.3.2.3.2.0</t>
  </si>
  <si>
    <t>OFS.2.3.2.3.3.0</t>
  </si>
  <si>
    <t>OFS.2.3.3.0.0.0</t>
  </si>
  <si>
    <t>OFS.2.3.3.1.0.0</t>
  </si>
  <si>
    <t>OFS.2.3.3.1.1.0</t>
  </si>
  <si>
    <t>OFS.2.3.3.1.2.0</t>
  </si>
  <si>
    <t>OFS.2.3.3.2.0.0</t>
  </si>
  <si>
    <t>OFS.2.0.0.0.0.0</t>
  </si>
  <si>
    <t>OFS.2.4.0.0.0.0</t>
  </si>
  <si>
    <t>OFS.2.4.1.0.0.0</t>
  </si>
  <si>
    <t>OFS.2.4.2.0.0.0</t>
  </si>
  <si>
    <t>OFS.1.1.2.4.2.0</t>
  </si>
  <si>
    <t>OFS.1.1.2.4.3.0</t>
  </si>
  <si>
    <t>OFS.1.1.2.4.4.0</t>
  </si>
  <si>
    <t>OFS.1.1.2.4.5.0</t>
  </si>
  <si>
    <t>3. Търговски и други задължения, в т.ч.:</t>
  </si>
  <si>
    <t>OFS.2.1.1.3.1.0</t>
  </si>
  <si>
    <t>2. Търговски и други задължения, в т.ч.:</t>
  </si>
  <si>
    <t>OFS.2.2.1.2.1.0</t>
  </si>
  <si>
    <t>OFS.1.2.1.1.1.0</t>
  </si>
  <si>
    <t>OFS.1.2.1.5.1.0</t>
  </si>
  <si>
    <t>OFS.1.2.1.5.2.0</t>
  </si>
  <si>
    <t>OFS.1.2.1.5.3.0</t>
  </si>
  <si>
    <t>OFS.1.2.1.5.4.0</t>
  </si>
  <si>
    <t>- от свързани предприятия</t>
  </si>
  <si>
    <t>- към свързани предприятия</t>
  </si>
  <si>
    <t>- от дялови участия</t>
  </si>
  <si>
    <t>- от лихви</t>
  </si>
  <si>
    <t>- други</t>
  </si>
  <si>
    <t>5. Приходи от дялови участия, в т.ч.:</t>
  </si>
  <si>
    <t>6. Други финансови приходи</t>
  </si>
  <si>
    <t>OVD.2.1.1.6.0.0</t>
  </si>
  <si>
    <t>OVD.2.1.1.5.1.0</t>
  </si>
  <si>
    <t>1. Капиталови ценни книжа, в т.ч.:</t>
  </si>
  <si>
    <t>5. Вземания</t>
  </si>
  <si>
    <t>4. Вземания</t>
  </si>
  <si>
    <t>OVD.1.1.0.0.0.0</t>
  </si>
  <si>
    <t>OVD.1.1.1.0.0.0</t>
  </si>
  <si>
    <t>OVD.1.1.1.1.0.0</t>
  </si>
  <si>
    <t>OVD.1.1.1.2.0.0</t>
  </si>
  <si>
    <t>OVD.1.1.1.3.0.0</t>
  </si>
  <si>
    <t>OVD.1.1.1.4.0.0</t>
  </si>
  <si>
    <t>OVD.1.1.1.5.0.0</t>
  </si>
  <si>
    <t>OVD.1.1.2.0.0.0</t>
  </si>
  <si>
    <t>OVD.1.1.2.1.0.0</t>
  </si>
  <si>
    <t>OVD.1.1.2.2.0.0</t>
  </si>
  <si>
    <t>OVD.1.1.2.3.0.0</t>
  </si>
  <si>
    <t>OVD.1.1.2.4.0.0</t>
  </si>
  <si>
    <t>OVD.1.1.2.5.0.0</t>
  </si>
  <si>
    <t>OVD.1.2.0.0.0.0</t>
  </si>
  <si>
    <t>OVD.1.3.0.0.0.0</t>
  </si>
  <si>
    <t>OVD.1.3.1.0.0.0</t>
  </si>
  <si>
    <t>OVD.1.3.2.0.0.0</t>
  </si>
  <si>
    <t>OVD.1.3.3.0.0.0</t>
  </si>
  <si>
    <t>OVD.1.4.0.0.0.0</t>
  </si>
  <si>
    <t>OVD.1.5.0.0.0.0</t>
  </si>
  <si>
    <t>OVD.1.6.0.0.0.0</t>
  </si>
  <si>
    <t>OVD.1.7.0.0.0.0</t>
  </si>
  <si>
    <t>OVD.1.0.0.0.0.0</t>
  </si>
  <si>
    <t>OVD.2.1.0.0.0.0</t>
  </si>
  <si>
    <t>OVD.2.1.1.0.0.0</t>
  </si>
  <si>
    <t>OVD.2.1.1.1.0.0</t>
  </si>
  <si>
    <t>OVD.2.1.1.2.0.0</t>
  </si>
  <si>
    <t>OVD.2.1.1.3.0.0</t>
  </si>
  <si>
    <t>OVD.2.1.1.4.0.0</t>
  </si>
  <si>
    <t>OVD.2.1.1.5.0.0</t>
  </si>
  <si>
    <t>OVD.2.1.2.0.0.0</t>
  </si>
  <si>
    <t>OVD.2.1.2.1.0.0</t>
  </si>
  <si>
    <t>OVD.2.1.2.2.0.0</t>
  </si>
  <si>
    <t>OVD.2.1.2.3.0.0</t>
  </si>
  <si>
    <t>OVD.2.1.2.4.0.0</t>
  </si>
  <si>
    <t>OVD.2.2.0.0.0.0</t>
  </si>
  <si>
    <t>OVD.2.3.0.0.0.0</t>
  </si>
  <si>
    <t>OVD.2.4.0.0.0.0</t>
  </si>
  <si>
    <t>OVD.2.5.0.0.0.0</t>
  </si>
  <si>
    <t>OVD.2.6.0.0.0.0</t>
  </si>
  <si>
    <t>OVD.2.7.0.0.0.0</t>
  </si>
  <si>
    <t>OVD.2.0.0.0.0.0</t>
  </si>
  <si>
    <t>OPP.1.1.0.0.0.0</t>
  </si>
  <si>
    <t>OPP.1.1.1.0.0.0</t>
  </si>
  <si>
    <t>OPP.1.1.2.0.0.0</t>
  </si>
  <si>
    <t>OPP.1.1.3.0.0.0</t>
  </si>
  <si>
    <t>OPP.1.1.4.0.0.0</t>
  </si>
  <si>
    <t>OPP.1.1.5.0.0.0</t>
  </si>
  <si>
    <t>OPP.1.2.0.0.0.0</t>
  </si>
  <si>
    <t>OPP.1.2.1.0.0.0</t>
  </si>
  <si>
    <t>OPP.1.2.2.0.0.0</t>
  </si>
  <si>
    <t>OPP.1.2.3.0.0.0</t>
  </si>
  <si>
    <t>OPP.1.2.4.0.0.0</t>
  </si>
  <si>
    <t>OPP.1.2.5.0.0.0</t>
  </si>
  <si>
    <t>OPP.1.2.6.0.0.0</t>
  </si>
  <si>
    <t>OPP.1.2.7.0.0.0</t>
  </si>
  <si>
    <t>OPP.1.2.8.0.0.0</t>
  </si>
  <si>
    <t>OPP.1.2.9.0.0.0</t>
  </si>
  <si>
    <t>OPP.1.3.0.0.0.0</t>
  </si>
  <si>
    <t>OPP.1.3.1.0.0.0</t>
  </si>
  <si>
    <t>OPP.1.3.2.0.0.0</t>
  </si>
  <si>
    <t>OPP.1.3.2.1.0.0</t>
  </si>
  <si>
    <t>OPP.1.3.3.0.0.0</t>
  </si>
  <si>
    <t>OPP.1.3.4.0.0.0</t>
  </si>
  <si>
    <t>OPP.1.3.5.0.0.0</t>
  </si>
  <si>
    <t>OPP.1.4.0.0.0.0</t>
  </si>
  <si>
    <t>OPP.1.5.0.0.0.0</t>
  </si>
  <si>
    <t>OPP.1.6.0.0.0.0</t>
  </si>
  <si>
    <t>OPP.1.6.1.0.0.0</t>
  </si>
  <si>
    <t>OSK.1.1.0.0.0.0</t>
  </si>
  <si>
    <t>OSK.1.2.0.0.0.0</t>
  </si>
  <si>
    <t>OSK.1.3.0.0.0.0</t>
  </si>
  <si>
    <t>OSK.1.3.1.0.0.0</t>
  </si>
  <si>
    <t>OSK.1.3.2.0.0.0</t>
  </si>
  <si>
    <t>OSK.1.4.0.0.0.0</t>
  </si>
  <si>
    <t>OSK.1.5.0.0.0.0</t>
  </si>
  <si>
    <t>OSK.1.5.1.0.0.0</t>
  </si>
  <si>
    <t>OSK.1.5.2.0.0.0</t>
  </si>
  <si>
    <t>OSK.1.6.0.0.0.0</t>
  </si>
  <si>
    <t>OSK.1.6.1.0.0.0</t>
  </si>
  <si>
    <t>OSK.1.6.2.0.0.0</t>
  </si>
  <si>
    <t>OSK.1.7.0.0.0.0</t>
  </si>
  <si>
    <t>OSK.1.7.1.0.0.0</t>
  </si>
  <si>
    <t>OSK.1.7.1.1.0.0</t>
  </si>
  <si>
    <t>OSK.1.7.1.2.0.0</t>
  </si>
  <si>
    <t>OSK.1.7.2.0.0.0</t>
  </si>
  <si>
    <t>OSK.1.7.3.0.0.0</t>
  </si>
  <si>
    <t>OSK.1.7.3.1.0.0</t>
  </si>
  <si>
    <t>OSK.1.7.3.2.0.0</t>
  </si>
  <si>
    <t>OSK.1.7.4.0.0.0</t>
  </si>
  <si>
    <t>OSK.1.8.0.0.0.0</t>
  </si>
  <si>
    <t>OSK.1.8.1.0.0.0</t>
  </si>
  <si>
    <t>OSK.1.9.0.0.0.0</t>
  </si>
  <si>
    <t>CA.1.1.0.0.0.0</t>
  </si>
  <si>
    <t>CA.1.1.1.0.0.0</t>
  </si>
  <si>
    <t>CA.1.1.2.0.0.0</t>
  </si>
  <si>
    <t>CA.1.2.0.0.0.0</t>
  </si>
  <si>
    <t>CA.1.2.1.0.0.0</t>
  </si>
  <si>
    <t>CA.1.3.0.0.0.0</t>
  </si>
  <si>
    <t>CA.1.3.1.0.0.0</t>
  </si>
  <si>
    <t>CA.1.3.2.0.0.0</t>
  </si>
  <si>
    <t>CA.1.4.0.0.0.0</t>
  </si>
  <si>
    <t>CA.1.5.0.0.0.0</t>
  </si>
  <si>
    <t>CA.1.6.0.0.0.0</t>
  </si>
  <si>
    <t>CA.1.6.1.0.0.0</t>
  </si>
  <si>
    <t>CA.1.6.1.1.0.0</t>
  </si>
  <si>
    <t>CA.1.6.1.1.1.0</t>
  </si>
  <si>
    <t>CA.1.6.1.1.2.0</t>
  </si>
  <si>
    <t>CA.1.6.1.2.0.0</t>
  </si>
  <si>
    <t>CA.1.6.1.2.1.0</t>
  </si>
  <si>
    <t>CA.1.6.1.2.2.0</t>
  </si>
  <si>
    <t>CA.1.6.1.3.0.0</t>
  </si>
  <si>
    <t>CA.1.6.1.3.1.0</t>
  </si>
  <si>
    <t>CA.1.6.1.3.2.0</t>
  </si>
  <si>
    <t>CA.1.6.2.0.0.0</t>
  </si>
  <si>
    <t>CA.1.6.3.0.0.0</t>
  </si>
  <si>
    <t>CA.1.6.4.0.0.0</t>
  </si>
  <si>
    <t>CA.1.6.4.1.0.0</t>
  </si>
  <si>
    <t>CA.1.6.4.2.0.0</t>
  </si>
  <si>
    <t>CA.1.6.4.3.0.0</t>
  </si>
  <si>
    <t>CA.1.7.0.0.0.0</t>
  </si>
  <si>
    <t>CA.1.8.0.0.0.0</t>
  </si>
  <si>
    <t>CA.2.1.0.0.0.0</t>
  </si>
  <si>
    <t>CA.2.1.1.0.0.0</t>
  </si>
  <si>
    <t>CA.2.1.2.0.0.0</t>
  </si>
  <si>
    <t>CA.2.2.0.0.0.0</t>
  </si>
  <si>
    <t>CA.2.2.1.0.0.0</t>
  </si>
  <si>
    <t>CA.2.2.2.0.0.0</t>
  </si>
  <si>
    <t>CA.2.3.0.0.0.0</t>
  </si>
  <si>
    <t>CA.2.3.1.0.0.0</t>
  </si>
  <si>
    <t>CA.2.3.2.0.0.0</t>
  </si>
  <si>
    <t>CA.2.4.0.0.0.0</t>
  </si>
  <si>
    <t>CA.2.4.1.0.0.0</t>
  </si>
  <si>
    <t>CA.2.4.2.0.0.0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</si>
  <si>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</si>
  <si>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</si>
  <si>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</si>
  <si>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</si>
  <si>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</si>
  <si>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 xml:space="preserve"> СОБСТВЕН КАПИТАЛ И ПАСИВИ </t>
  </si>
  <si>
    <t xml:space="preserve">РАЗХОДИ </t>
  </si>
  <si>
    <t xml:space="preserve">ПРИХОДИ </t>
  </si>
  <si>
    <t>I. Финансови разходи</t>
  </si>
  <si>
    <t>ІІ. Нефинансови разходи</t>
  </si>
  <si>
    <t>СУМА НА ПАСИВА</t>
  </si>
  <si>
    <t>СУМА НА АКТИВА</t>
  </si>
  <si>
    <t>І. Финансови приходи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</si>
  <si>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</si>
  <si>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</si>
  <si>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</si>
  <si>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</si>
  <si>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</si>
  <si>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</si>
  <si>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</si>
  <si>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</si>
  <si>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</si>
  <si>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</si>
  <si>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</si>
  <si>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</si>
  <si>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>(в лева)</t>
  </si>
  <si>
    <t>Постъпления</t>
  </si>
  <si>
    <t>Плащания</t>
  </si>
  <si>
    <t>Нетен поток</t>
  </si>
  <si>
    <t>II. Приходи от основна дейност</t>
  </si>
  <si>
    <t>ІІI. Нефинансови приходи</t>
  </si>
  <si>
    <t xml:space="preserve">III. Разходи за данъци </t>
  </si>
  <si>
    <t>Код</t>
  </si>
  <si>
    <t>Наименование</t>
  </si>
  <si>
    <t>Коментари и указания</t>
  </si>
  <si>
    <t>1000</t>
  </si>
  <si>
    <t>1100</t>
  </si>
  <si>
    <t>Други резерви</t>
  </si>
  <si>
    <t>1200</t>
  </si>
  <si>
    <t>2000</t>
  </si>
  <si>
    <t>3100</t>
  </si>
  <si>
    <t>Разлика между стойността на управляваните активи и левовата равностойност на 250 млн. евро</t>
  </si>
  <si>
    <t>3000</t>
  </si>
  <si>
    <t>В стойността не се включват активите, които УД управлява по делегация съгласно чл. 151, ал. 4 от Наредба № 44.
3100 + 3200</t>
  </si>
  <si>
    <t>3200</t>
  </si>
  <si>
    <t>4000</t>
  </si>
  <si>
    <t>Посочва се левовата равностойност на 125 000 евро.</t>
  </si>
  <si>
    <t>5000</t>
  </si>
  <si>
    <t>Данните се вземат на база заверения от регистриран одитор годишен финансов отчет.</t>
  </si>
  <si>
    <t>6000</t>
  </si>
  <si>
    <t>6100 + 6200 + 6300 - 6400</t>
  </si>
  <si>
    <t>6100</t>
  </si>
  <si>
    <t>6110 + 6120 + 6130</t>
  </si>
  <si>
    <t>6110</t>
  </si>
  <si>
    <t>6111 + 6112</t>
  </si>
  <si>
    <t>6111</t>
  </si>
  <si>
    <t>6112</t>
  </si>
  <si>
    <t>6120</t>
  </si>
  <si>
    <t>6121 + 6122</t>
  </si>
  <si>
    <t>6121</t>
  </si>
  <si>
    <t>6122</t>
  </si>
  <si>
    <t>6130</t>
  </si>
  <si>
    <t>6131 + 6132</t>
  </si>
  <si>
    <t>6131</t>
  </si>
  <si>
    <t>6132</t>
  </si>
  <si>
    <t>6200</t>
  </si>
  <si>
    <t xml:space="preserve">Държавни ценни книжа </t>
  </si>
  <si>
    <t>6300</t>
  </si>
  <si>
    <t>Ипотечни и общински облигации с пазарна цена</t>
  </si>
  <si>
    <t>6400</t>
  </si>
  <si>
    <t>6410</t>
  </si>
  <si>
    <t>6420</t>
  </si>
  <si>
    <t>6430</t>
  </si>
  <si>
    <t>7000</t>
  </si>
  <si>
    <t>6120 + 6130</t>
  </si>
  <si>
    <t>8000</t>
  </si>
  <si>
    <t>1</t>
  </si>
  <si>
    <t>4</t>
  </si>
  <si>
    <t>Отношение на СК и ИМК  (СК : ИМК) (%)</t>
  </si>
  <si>
    <t>1.1</t>
  </si>
  <si>
    <t>Нормативно определен минимум (%)</t>
  </si>
  <si>
    <t>1.2</t>
  </si>
  <si>
    <t xml:space="preserve">Над (р.1 : р. 1.1 &gt;1) или под (р. 1 : р. 1.1&lt; 1) определения минимум </t>
  </si>
  <si>
    <t>2</t>
  </si>
  <si>
    <t>Отношение на СК и ПОР  (СК : ПОР) (%)</t>
  </si>
  <si>
    <t>2.1</t>
  </si>
  <si>
    <t>2.2</t>
  </si>
  <si>
    <t xml:space="preserve">Над (р.2 : р. 2.1 &gt;1) или под (р. 2 : р. 2.1&lt; 1) определения минимум </t>
  </si>
  <si>
    <t>3.</t>
  </si>
  <si>
    <t>Отношение на МЛС и ТЗ (МЛС : ТЗ) (%)</t>
  </si>
  <si>
    <t>3.1</t>
  </si>
  <si>
    <t>3.2</t>
  </si>
  <si>
    <t xml:space="preserve">Над (р.3 : р. 3.1 &gt;1) или под (р. 3 : р. 3.1&lt; 1) определения минимум </t>
  </si>
  <si>
    <t>4.1</t>
  </si>
  <si>
    <t>4.2</t>
  </si>
  <si>
    <t xml:space="preserve">Над (р.4 : р. 4.1 &gt;1) или под (р. 4 : р. 4.1&lt; 1) определения минимум </t>
  </si>
  <si>
    <t>ОТЧЕТ ЗА ФИНАНСОВОТО СЪСТОЯНИЕ</t>
  </si>
  <si>
    <t>Код на реда</t>
  </si>
  <si>
    <t>A</t>
  </si>
  <si>
    <t>B</t>
  </si>
  <si>
    <t>Дълготрайни материални активи</t>
  </si>
  <si>
    <t>Парични средства в каса в лева</t>
  </si>
  <si>
    <t>Парични средства в каса във валута</t>
  </si>
  <si>
    <t>Парични средства по безсрочни депозити в лева</t>
  </si>
  <si>
    <t>Парични средства по безсрочни депозити във валута</t>
  </si>
  <si>
    <t>Парични средства по срочни депозити в лева</t>
  </si>
  <si>
    <t>Парични средства по срочни депозити във валута</t>
  </si>
  <si>
    <t>Други парични средства</t>
  </si>
  <si>
    <t>Блокирани парични средства</t>
  </si>
  <si>
    <t>Премийни резерви при емитиране на акции</t>
  </si>
  <si>
    <t>Неразпределена печалба</t>
  </si>
  <si>
    <t>Непокрита загуба</t>
  </si>
  <si>
    <t>Невнесен капитал</t>
  </si>
  <si>
    <t>ОТЧЕТ ЗА ВСЕОБХВАТНИЯ ДОХОД</t>
  </si>
  <si>
    <t>Разходи за лихви</t>
  </si>
  <si>
    <t>Разходи, свързани с валутни операции</t>
  </si>
  <si>
    <t>Разходи за  материали</t>
  </si>
  <si>
    <t xml:space="preserve">Разходи за амортизация </t>
  </si>
  <si>
    <t>Приходи, свързани с валутни операции</t>
  </si>
  <si>
    <t>Приходи от лихви</t>
  </si>
  <si>
    <t>Приходи от договори за управление на индивидуални портфейли</t>
  </si>
  <si>
    <t>Приходи от инвестиционни консултации, свързани с финансови инструменти</t>
  </si>
  <si>
    <t>Други приходи, свързани с дейността</t>
  </si>
  <si>
    <t>НАИМЕНОВАНИЕ НА ПАРИЧНИТЕ ПОТОЦИ</t>
  </si>
  <si>
    <t>Премии от емисия (премиен резерв)</t>
  </si>
  <si>
    <t xml:space="preserve">Резерв от последващи оценки </t>
  </si>
  <si>
    <t>Целеви резерви</t>
  </si>
  <si>
    <t>Печалба</t>
  </si>
  <si>
    <t>Загуба</t>
  </si>
  <si>
    <t>Друг всеобхватен доход:</t>
  </si>
  <si>
    <t>(в лeва)</t>
  </si>
  <si>
    <t>(в  лeва)</t>
  </si>
  <si>
    <t>C</t>
  </si>
  <si>
    <t>D</t>
  </si>
  <si>
    <t>ОТЧЕТ ЗА КАПИТАЛОВАТА АДЕКВАТНОСТ И ЛИКВИДНОСТ</t>
  </si>
  <si>
    <t>НАИМЕНОВАНИЕ</t>
  </si>
  <si>
    <t>Стойност</t>
  </si>
  <si>
    <t>Стойност на управляваните активи на КИС</t>
  </si>
  <si>
    <t>Парични средства</t>
  </si>
  <si>
    <t xml:space="preserve">Ипотечни и общински облигации </t>
  </si>
  <si>
    <t>(в  лeва, ако не е указано друго)</t>
  </si>
  <si>
    <t>ИЗИСКУЕМ МИНИМАЛЕН КАПИТАЛ ПО ЧЛ. 151, АЛ. 1 ОТ НАРЕДБА № 44 (ИМК)</t>
  </si>
  <si>
    <t>ПОСТОЯННИ ОБЩИ РАЗХОДИ ЗА ПРЕДХОДНАТА ФИНАНСОВА ГОДИНА (ПОР)</t>
  </si>
  <si>
    <t>МИНИМАЛНИ ЛИКВИДНИ СРЕДСТВА ПО ЧЛ. 153, АЛ. 1 ОТ НАРЕДБА № 44 (МЛС)</t>
  </si>
  <si>
    <t>ТЕКУЩИ ЗАДЪЛЖЕНИЯ С ПАДЕЖ ДО 3 МЕСЕЦА (ТЗ)</t>
  </si>
  <si>
    <t>Индикатор</t>
  </si>
  <si>
    <t>Подиндикатор</t>
  </si>
  <si>
    <t>Сума</t>
  </si>
  <si>
    <t>Дата</t>
  </si>
  <si>
    <t>Нормативно определени коефициенти</t>
  </si>
  <si>
    <t>Левова равностойност на 250 000 000 евро</t>
  </si>
  <si>
    <t>Левова равностойност на 125 000 евро</t>
  </si>
  <si>
    <t>Нормативно определен минимум на отношението на СК и ИМК</t>
  </si>
  <si>
    <t>Нормативно определен минимум на отношението на СК и ПОР</t>
  </si>
  <si>
    <t>Нормативно определен минимум на отношението на МЛС и ТЗ</t>
  </si>
  <si>
    <t>Активи</t>
  </si>
  <si>
    <t>Пасиви</t>
  </si>
  <si>
    <t>Други нефинансови разходи</t>
  </si>
  <si>
    <t>Други финансови разходи</t>
  </si>
  <si>
    <t>Данък върху всеобхвания доход</t>
  </si>
  <si>
    <t>Разходи</t>
  </si>
  <si>
    <t>Нефинансови приходи</t>
  </si>
  <si>
    <t>Приходи</t>
  </si>
  <si>
    <t>Други финансови приходи</t>
  </si>
  <si>
    <t>Текущи задължения</t>
  </si>
  <si>
    <t>Сума на актива</t>
  </si>
  <si>
    <t>Сума на пасива</t>
  </si>
  <si>
    <t xml:space="preserve">Собствен капитал към края на отчетния период </t>
  </si>
  <si>
    <t>ОТЧЕТ ЗА ПАРИЧНИТЕ ПОТОЦИ ПО ПРЕКИЯ МЕТОД</t>
  </si>
  <si>
    <t>ОТЧЕТ ЗА ПРОМЕНИТЕ В СОБСТВЕНИЯ  КАПИТАЛ</t>
  </si>
  <si>
    <t>Ръководител:</t>
  </si>
  <si>
    <t>Телефон:</t>
  </si>
  <si>
    <t>Дата:</t>
  </si>
  <si>
    <t>А. РАЗХОДИ ЗА ДЕЙНОСТТА (І+ІІ)</t>
  </si>
  <si>
    <t>А. ПРИХОДИ ОТ ДЕЙНОСТТА (І+ІІ)</t>
  </si>
  <si>
    <t>А. ПАРИЧНИ ПОТОЦИ ОТ ИНВЕСТИЦИОННА ДЕЙНОСТ</t>
  </si>
  <si>
    <t>В. ПАРИЧНИ ПОТОЦИ ОТ ФИНАНСОВА ДЕЙНОСТ</t>
  </si>
  <si>
    <t>Г. ИЗМЕНЕНИЕ НА ПАРИЧНИТЕ СРЕДСТВА ПРЕЗ ПЕРИОДА (А+Б+В)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</si>
  <si>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</si>
  <si>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</si>
  <si>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СПРАВКИ</t>
  </si>
  <si>
    <t>за управляващи дружества</t>
  </si>
  <si>
    <t>Данни за отчетния период</t>
  </si>
  <si>
    <t>Начална дата:</t>
  </si>
  <si>
    <t>Крайна дата:</t>
  </si>
  <si>
    <t>Данни за управляващото дружество</t>
  </si>
  <si>
    <t>Наименование:</t>
  </si>
  <si>
    <t>Адрес на управление:</t>
  </si>
  <si>
    <t>Адрес за кореспонденция:</t>
  </si>
  <si>
    <t>E-mail:</t>
  </si>
  <si>
    <t>Данни за представените справки</t>
  </si>
  <si>
    <t>Съставител:</t>
  </si>
  <si>
    <t>РГ в КФН</t>
  </si>
  <si>
    <t>РГ:</t>
  </si>
  <si>
    <t>Номер РГ:</t>
  </si>
  <si>
    <t>ЕИК:</t>
  </si>
  <si>
    <t>Представляващ юридическото лице:</t>
  </si>
  <si>
    <t>Представляващ/и:</t>
  </si>
  <si>
    <t>Б. ПЕЧАЛБА ПРЕДИ ОБЛАГАНЕ С ДАНЪЦИ</t>
  </si>
  <si>
    <t>В. НЕТНА ПЕЧАЛБА ЗА ПЕРИОДА (Б-III)</t>
  </si>
  <si>
    <t>Г. НЕГАТИВНА ПРОМЯНА В ДРУГИЯ ВСЕОБХВАТЕН ДОХОД</t>
  </si>
  <si>
    <t>IV. Данък върху всеобхвания доход</t>
  </si>
  <si>
    <t>Д. НЕТЕН ДРУГ ВСЕОБХВАТЕН ДОХОД</t>
  </si>
  <si>
    <t>Б. ОБЩИ ПРИХОДИ (I+II+III)</t>
  </si>
  <si>
    <t>В. ЗАГУБА ОТ ДЕЙНОСТТА</t>
  </si>
  <si>
    <t>Д. ПОЛОЖИТЕЛНА ПРОМЯНА В ДРУГИЯ ВСЕОБХВАТЕН ДОХОД</t>
  </si>
  <si>
    <t>Е. НЕТЕН ДРУГ ВСЕОБХВАТЕН ДОХОД</t>
  </si>
  <si>
    <t>Салдо към началото на предходния период</t>
  </si>
  <si>
    <t>Дата на изготвяне на отчета:</t>
  </si>
  <si>
    <t>1. Парични средства в каса</t>
  </si>
  <si>
    <t>2. Парични средства по безсрочни депозити</t>
  </si>
  <si>
    <t>3. Парични средства по срочни депозити</t>
  </si>
  <si>
    <t>4. Блокирани парични средства</t>
  </si>
  <si>
    <t>5. Други парични средства</t>
  </si>
  <si>
    <t>- в лева</t>
  </si>
  <si>
    <t>- във валута</t>
  </si>
  <si>
    <t>2. Държавни ценни книжа</t>
  </si>
  <si>
    <t>3. Облигации</t>
  </si>
  <si>
    <t>- общински облигации</t>
  </si>
  <si>
    <t>- ипотечни облигации</t>
  </si>
  <si>
    <t>- корпоративни облигации</t>
  </si>
  <si>
    <t>- от управление на КИС</t>
  </si>
  <si>
    <t xml:space="preserve">5. Други финансови инструменти </t>
  </si>
  <si>
    <t xml:space="preserve">6. Блокирани финансови активи </t>
  </si>
  <si>
    <t xml:space="preserve">4. Други финансови инструменти </t>
  </si>
  <si>
    <t>1. Дълготрайни материални активи</t>
  </si>
  <si>
    <t xml:space="preserve">1. Внесен капитал </t>
  </si>
  <si>
    <t>2. Невнесен капитал</t>
  </si>
  <si>
    <t>1. Премийни резерви при емитиране на акции</t>
  </si>
  <si>
    <t>3. Целеви резерви</t>
  </si>
  <si>
    <t>- общи</t>
  </si>
  <si>
    <t>- специални</t>
  </si>
  <si>
    <t>- други резерви</t>
  </si>
  <si>
    <t>1. Натрупана печалба (загуба)</t>
  </si>
  <si>
    <t>- неразпределена печалба</t>
  </si>
  <si>
    <t>- непокрита загуба</t>
  </si>
  <si>
    <t>2. Задължения към кредитни и финансови институции</t>
  </si>
  <si>
    <t>- към кредитни институции</t>
  </si>
  <si>
    <t>- към некредитни финансови институции</t>
  </si>
  <si>
    <t>- текущи задължения с падеж до 3 месеца</t>
  </si>
  <si>
    <t>1. Задължения към акционерите за дивиденти</t>
  </si>
  <si>
    <t>4. Задължения към доставчици</t>
  </si>
  <si>
    <t>1. Разходи за лихви</t>
  </si>
  <si>
    <t>1. Разходи за  материали</t>
  </si>
  <si>
    <t xml:space="preserve">3. Разходи за амортизация </t>
  </si>
  <si>
    <t>5. Други нефинансови разходи</t>
  </si>
  <si>
    <t>1. Приходи по договори за управление на КИС</t>
  </si>
  <si>
    <t>2. Приходи от договори за управление на индивидуални портфейли</t>
  </si>
  <si>
    <t>3. Приходи от инвестиционни консултации, свързани с финансови инструменти</t>
  </si>
  <si>
    <t>4. Други приходи, свързани с дейността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</si>
  <si>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</si>
  <si>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</si>
  <si>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комисионни други подобни</t>
  </si>
  <si>
    <t>4. Парични потоци, свързани с валутни операции</t>
  </si>
  <si>
    <t>5. Други парични потоци от инвестиционна дейност</t>
  </si>
  <si>
    <t>- по безсрочни депозити</t>
  </si>
  <si>
    <t xml:space="preserve">1. Издаване и обратно изкупуване на собствени акции </t>
  </si>
  <si>
    <t xml:space="preserve">2. Парични потоци, свързани с получени  заеми, в т.ч.: </t>
  </si>
  <si>
    <t>3. Лихви, комисионни, дивиденти и други подобни</t>
  </si>
  <si>
    <t>5. Други парични потоци от финансова дейност</t>
  </si>
  <si>
    <t>- лихви</t>
  </si>
  <si>
    <t>а) увеличение</t>
  </si>
  <si>
    <t>б) намаление</t>
  </si>
  <si>
    <t xml:space="preserve">- други </t>
  </si>
  <si>
    <t>- дивиденти</t>
  </si>
  <si>
    <t xml:space="preserve">- ефект от промени в счетоводната политика </t>
  </si>
  <si>
    <t>- корекция на грешки от минали периоди</t>
  </si>
  <si>
    <t>Промени в основния капитал:</t>
  </si>
  <si>
    <t>- в левове</t>
  </si>
  <si>
    <t>Парични средства на каса:</t>
  </si>
  <si>
    <t>Разплащателни сметки (безсрочни влогове):</t>
  </si>
  <si>
    <t>Срочни влогове:</t>
  </si>
  <si>
    <t>Блокирани/запорирани ликвидни средства, с които дружеството не може да се разпорежда:</t>
  </si>
  <si>
    <t>ОБЩА СТОЙНОСТ НА УПРАВЛЯВАНИТЕ АКТИВИ:</t>
  </si>
  <si>
    <t>2. Резерви от последващи оценки</t>
  </si>
  <si>
    <t>A. ТЕКУЩИ АКТИВИ</t>
  </si>
  <si>
    <t>I. Парични средства</t>
  </si>
  <si>
    <t>II. Финансови активи</t>
  </si>
  <si>
    <t>Б. НЕТЕКУЩИ АКТИВИ</t>
  </si>
  <si>
    <t>І. Финансови активи</t>
  </si>
  <si>
    <t>II. Нефинансови активи</t>
  </si>
  <si>
    <t>I. Текущи задължения, в т.ч.:</t>
  </si>
  <si>
    <t>I. Нетекущи задължения</t>
  </si>
  <si>
    <t>I. Основен капитал</t>
  </si>
  <si>
    <t>II. Резерви</t>
  </si>
  <si>
    <t>III. Финансов резултат</t>
  </si>
  <si>
    <t>5. Задължения, свързани с възнаграждения</t>
  </si>
  <si>
    <t>6. Задължения към осигурителни предприятия</t>
  </si>
  <si>
    <t>7. Данъчни задължения</t>
  </si>
  <si>
    <t>8. Други текущи задължения</t>
  </si>
  <si>
    <t>1. Капиталови ценни книжа</t>
  </si>
  <si>
    <t>2100</t>
  </si>
  <si>
    <t>І. Задължения към клиенти по доверително управление</t>
  </si>
  <si>
    <t>ТЕКУЩИ АКТИВИ</t>
  </si>
  <si>
    <t>Парични средства в каса</t>
  </si>
  <si>
    <t>Парични средства по безсрочни депозити</t>
  </si>
  <si>
    <t>Парични средства по срочни депозити</t>
  </si>
  <si>
    <t>Блокирани парични средства в лева</t>
  </si>
  <si>
    <t>Блокирани парични средства във валута</t>
  </si>
  <si>
    <t>Финансови активи (ТА)</t>
  </si>
  <si>
    <t>Капиталови ценни книжа (ТА)</t>
  </si>
  <si>
    <t>Държавни ценни книжа (ТА)</t>
  </si>
  <si>
    <t>Облигации (ТА)</t>
  </si>
  <si>
    <t>Общински облигации (ТА)</t>
  </si>
  <si>
    <t>Ипотечни облигации (ТА)</t>
  </si>
  <si>
    <t>Корпоративни облигации (ТА)</t>
  </si>
  <si>
    <t>Вземания (ТА)</t>
  </si>
  <si>
    <t>Вземания от управление на КИС (ТА)</t>
  </si>
  <si>
    <t>Други финансови инструменти (ТА)</t>
  </si>
  <si>
    <t>Блокирани финансови активи (ТА)</t>
  </si>
  <si>
    <t>НЕТЕКУЩИ АКТИВИ</t>
  </si>
  <si>
    <t>Финансови активи (НА)</t>
  </si>
  <si>
    <t>Капиталови ценни книжа (НА)</t>
  </si>
  <si>
    <t>Държавни ценни книжа (НА)</t>
  </si>
  <si>
    <t>Облигации (НА)</t>
  </si>
  <si>
    <t>Общински облигации (НА)</t>
  </si>
  <si>
    <t>Ипотечни облигации (НА)</t>
  </si>
  <si>
    <t>Корпоративни облигации (НА)</t>
  </si>
  <si>
    <t>Други финансови инструменти (НА)</t>
  </si>
  <si>
    <t>Вземания (НА)</t>
  </si>
  <si>
    <t>Блокирани финансови активи (НА)</t>
  </si>
  <si>
    <t>Нефинансови активи</t>
  </si>
  <si>
    <t>ТЕКУЩИ ПАСИВИ</t>
  </si>
  <si>
    <t>Текущи задължения с падеж до 3 месеца (ТП)</t>
  </si>
  <si>
    <t>Задължения към акционерите за дивиденти (ТП)</t>
  </si>
  <si>
    <t>Задължения към кредитни и финансови институции (ТП)</t>
  </si>
  <si>
    <t>Към кредитни институции (ТП)</t>
  </si>
  <si>
    <t>Към некредитни финансови институции (ТП)</t>
  </si>
  <si>
    <t>Търговски и други задължения (ТП)</t>
  </si>
  <si>
    <t>Задължения към доставчици (ТП)</t>
  </si>
  <si>
    <t>Задължения, свързани с възнаграждения (ТП)</t>
  </si>
  <si>
    <t>Задължения към осигурителни предприятия (ТП)</t>
  </si>
  <si>
    <t>Данъчни задължения (ТП)</t>
  </si>
  <si>
    <t>Други текущи задължения (ТП)</t>
  </si>
  <si>
    <t>НЕТЕКУЩИ ПАСИВИ</t>
  </si>
  <si>
    <t>Нетекущи задължения</t>
  </si>
  <si>
    <t>Задължения към кредитни и финансови институции (НП)</t>
  </si>
  <si>
    <t>Към кредитни институции (НП)</t>
  </si>
  <si>
    <t>Към некредитни финансови институции (НП)</t>
  </si>
  <si>
    <t>Търговски и други задължения (НП)</t>
  </si>
  <si>
    <t>Задължения по получени аванси (НП)</t>
  </si>
  <si>
    <t>Други нетекущи задължения (НП)</t>
  </si>
  <si>
    <t>СОБСТВЕН КАПИТАЛ</t>
  </si>
  <si>
    <t xml:space="preserve">Внесен капитал </t>
  </si>
  <si>
    <t>Резерви от последващи оценки</t>
  </si>
  <si>
    <t>Общи резерви</t>
  </si>
  <si>
    <t>Специални резерви</t>
  </si>
  <si>
    <t>Финансов резултат</t>
  </si>
  <si>
    <t>Натрупана печалба (загуба)</t>
  </si>
  <si>
    <t>Задължения към клиенти по доверително управление</t>
  </si>
  <si>
    <t>ПРИХОДИ ОТ ДЕЙНОСТТА</t>
  </si>
  <si>
    <t>Финансови приходи</t>
  </si>
  <si>
    <t>Положителни разлики от операции с финансови активи</t>
  </si>
  <si>
    <t>Приходи от основна дейност</t>
  </si>
  <si>
    <t>Приходи по договори за управление на КИС</t>
  </si>
  <si>
    <t>ОБЩИ ПРИХОДИ</t>
  </si>
  <si>
    <t>ЗАГУБА ОТ ДЕЙНОСТТА</t>
  </si>
  <si>
    <t>НЕТНА ПЕЧАЛБА ЗА ПЕРИОДА</t>
  </si>
  <si>
    <t>ПОЛОЖИТЕЛНА ПРОМЯНА В ДРУГИЯ ВСЕОБХВАТЕН ДОХОД</t>
  </si>
  <si>
    <t>НЕТЕН ДРУГ ВСЕОБХВАТЕН ДОХОД</t>
  </si>
  <si>
    <t>РАЗХОДИ ЗА ДЕЙНОСТТА</t>
  </si>
  <si>
    <t>Финансови разходи</t>
  </si>
  <si>
    <t>Отрицателни разлики от операции с финансови активи</t>
  </si>
  <si>
    <t>Нефинансови разходи</t>
  </si>
  <si>
    <t>ПЕЧАЛБА ПРЕДИ ОБЛАГАНЕ С ДАНЪЦИ</t>
  </si>
  <si>
    <t xml:space="preserve">Разходи за данъци </t>
  </si>
  <si>
    <t>НЕГАТИВНА ПРОМЯНА В ДРУГИЯ ВСЕОБХВАТЕН ДОХОД</t>
  </si>
  <si>
    <t>Увеличение на основния капитал</t>
  </si>
  <si>
    <t>Г. НЕТНА ЗАГУБА ЗА ПЕРИОДА</t>
  </si>
  <si>
    <t xml:space="preserve">III. Нефинансови активи  </t>
  </si>
  <si>
    <t>3. Други нефинансови активи</t>
  </si>
  <si>
    <t>1. Задължения към кредитни и финансови институции</t>
  </si>
  <si>
    <t>3. Задължения по получени аванси</t>
  </si>
  <si>
    <t>4. Други нетекущи задължения</t>
  </si>
  <si>
    <t>IV. Разходи за бъдещи периоди</t>
  </si>
  <si>
    <t>Б. ПАРИЧНИ ПОТОЦИ ОТ ОПЕРАТИВНА ДЕЙНОСТ</t>
  </si>
  <si>
    <t>2. Разходи за външни услуги</t>
  </si>
  <si>
    <t>1. Положителни разлики от операции с финансови активи</t>
  </si>
  <si>
    <t>2. Положителни разлики от последваща оценка на финансови активи</t>
  </si>
  <si>
    <t>3. Приходи, свързани с валутни операции</t>
  </si>
  <si>
    <t>4. Приходи от лихви</t>
  </si>
  <si>
    <t>2. Отрицателни разлики от операции с финансови активи</t>
  </si>
  <si>
    <t>4. Разходи, свързани с валутни операции</t>
  </si>
  <si>
    <t>5. Други финансови разходи</t>
  </si>
  <si>
    <t>3. Отрицателни разлики от последваща оценка на финансови активи</t>
  </si>
  <si>
    <t>4. Разходи за персонала</t>
  </si>
  <si>
    <t>1. Разходи за текущ корпоративен данък</t>
  </si>
  <si>
    <t>3. Други разходи за данъци</t>
  </si>
  <si>
    <t>2. Разход/ (Икономия) за отсрочени корпоративни данъци</t>
  </si>
  <si>
    <t xml:space="preserve">Нефинансови активи  </t>
  </si>
  <si>
    <t>Разходи за бъдещи периоди</t>
  </si>
  <si>
    <t>Други нефинансови активи</t>
  </si>
  <si>
    <t>Отрицателни разлики от последваща оценка на финансови активи</t>
  </si>
  <si>
    <t>Разходи за външни услуги</t>
  </si>
  <si>
    <t>Разходи за персонала</t>
  </si>
  <si>
    <t>Разходи за текущ корпоративен данък</t>
  </si>
  <si>
    <t>Разход/ (Икономия) за отсрочени корпоративни данъци</t>
  </si>
  <si>
    <t>Други разходи за данъци</t>
  </si>
  <si>
    <t>Положителни разлики от последваща оценка на финансови активи</t>
  </si>
  <si>
    <t>В. УПРАВЛЯВАНИ АКТИВИ</t>
  </si>
  <si>
    <t xml:space="preserve">І. Управлявани активи на клиенти по доверително управление на портфейли </t>
  </si>
  <si>
    <t xml:space="preserve">ІІ. Управлявани активи на КИС </t>
  </si>
  <si>
    <t>Г. УПРАВЛЯВАНИ ПАСИВИ</t>
  </si>
  <si>
    <t>УПРАВЛЯВАНИ АКТИВИ</t>
  </si>
  <si>
    <t xml:space="preserve">Управлявани активи на клиенти по доверително управление на портфейли </t>
  </si>
  <si>
    <t xml:space="preserve">Управлявани активи на КИС </t>
  </si>
  <si>
    <t>УПРАВЛЯВАНИ ПАСИВИ</t>
  </si>
  <si>
    <t>Задължения към управляваните КИС</t>
  </si>
  <si>
    <t>Управлявани активи на клиенти по доверително управление на портфейли</t>
  </si>
  <si>
    <t>Управлявани активи на КИС</t>
  </si>
  <si>
    <t>Номер по ред</t>
  </si>
  <si>
    <t>ФОРМАЛЕН КОНТОЛ</t>
  </si>
  <si>
    <t>ОТЧЕТ ЗА ПРОМЕНИТЕ В СОБСТВЕНИЯ КАПИТАЛ</t>
  </si>
  <si>
    <t>ОСК</t>
  </si>
  <si>
    <t>РАЗЛИКА</t>
  </si>
  <si>
    <t>УД - ОФС</t>
  </si>
  <si>
    <t>УД-ОСК</t>
  </si>
  <si>
    <t>ОФС</t>
  </si>
  <si>
    <t>УД-ОПП</t>
  </si>
  <si>
    <t>ОТЧЕТ ЗА ПАРИЧНИТЕ ПОТОЦИ</t>
  </si>
  <si>
    <t>ОПП</t>
  </si>
  <si>
    <t>Съответствие между общата сума на актива и сумата на пасива в ОФС</t>
  </si>
  <si>
    <t>Съответствие между сумата на управляваните активи и сумата на задълженията към клиенти по доверително управление в ОФС</t>
  </si>
  <si>
    <t>Съответствие между сумата на управляваните активи и сумата на задълженията към управляваните КИС в ОФС</t>
  </si>
  <si>
    <t>Съответствие между общата стойност на паричните средства в ОПП и ОФС</t>
  </si>
  <si>
    <t>Съответствие между елементите на собствения капитал в ОСК и ОФС</t>
  </si>
  <si>
    <t>OFS.1.1.0.0.0.0</t>
  </si>
  <si>
    <t>OFS.1.1.1.0.0.0</t>
  </si>
  <si>
    <t>OFS.1.1.1.1.0.0</t>
  </si>
  <si>
    <t>OFS.1.1.1.1.1.0</t>
  </si>
  <si>
    <t>OFS.1.1.1.1.2.0</t>
  </si>
  <si>
    <t>OFS.1.1.1.2.0.0</t>
  </si>
  <si>
    <t>OFS.1.1.1.2.1.0</t>
  </si>
  <si>
    <t>OFS.1.1.1.2.2.0</t>
  </si>
  <si>
    <t>OFS.1.1.1.3.0.0</t>
  </si>
  <si>
    <t>OFS.1.1.1.3.1.0</t>
  </si>
  <si>
    <t>OFS.1.1.1.3.2.0</t>
  </si>
  <si>
    <t>OFS.1.1.1.4.0.0</t>
  </si>
  <si>
    <t>OFS.1.1.1.4.1.0</t>
  </si>
  <si>
    <t>OFS.1.1.1.4.2.0</t>
  </si>
  <si>
    <t>OFS.1.1.1.5.0.0</t>
  </si>
  <si>
    <t>OFS.1.1.2.0.0.0</t>
  </si>
  <si>
    <t>OFS.1.1.2.1.0.0</t>
  </si>
  <si>
    <t>OFS.1.1.2.2.0.0</t>
  </si>
  <si>
    <t>OFS.1.1.2.3.0.0</t>
  </si>
  <si>
    <t>Вземания (нетекущи) от свързани предприятия</t>
  </si>
  <si>
    <t>Вземания (нетекущи) от дялови участия</t>
  </si>
  <si>
    <t>Вземания (нетекущи) от лихви</t>
  </si>
  <si>
    <t>Вземания (нетекущи) други</t>
  </si>
  <si>
    <t>Вземания (текущи) от свързани предприятия</t>
  </si>
  <si>
    <t>Вземания (текущи) от дялови участия</t>
  </si>
  <si>
    <t>Вземания (текущи) от лихви</t>
  </si>
  <si>
    <t>Вземания (текущи) други</t>
  </si>
  <si>
    <t>Капиталови ц.к. от свързани предприятия (НА)</t>
  </si>
  <si>
    <t>Търговски и други задължения към свързани предприятия (ТП)</t>
  </si>
  <si>
    <t>Търговски и други задължения към свързани предприятия (НП)</t>
  </si>
  <si>
    <t>Приходи от дялови участия, в т.ч.:</t>
  </si>
  <si>
    <t>Приходи от дялови участия, в т.ч. от свързани предприятия</t>
  </si>
  <si>
    <t>Б. ТЕКУЩИ ПАСИВИ</t>
  </si>
  <si>
    <t>А. СОБСТВЕН КАПИТАЛ</t>
  </si>
  <si>
    <t>В. НЕТЕКУЩИ ПАСИВИ</t>
  </si>
  <si>
    <t>Редове</t>
  </si>
  <si>
    <t>Позиция</t>
  </si>
  <si>
    <t>Стойност (в лв.)</t>
  </si>
  <si>
    <t>010</t>
  </si>
  <si>
    <t>015</t>
  </si>
  <si>
    <t>020</t>
  </si>
  <si>
    <t>1.1.1</t>
  </si>
  <si>
    <t>1.1.2</t>
  </si>
  <si>
    <t>СОБСТВЕНИ СРЕДСТВА</t>
  </si>
  <si>
    <t>КАПИТАЛ ОТ ПЪРВИ РЕД</t>
  </si>
  <si>
    <t>БАЗОВ СОБСТВЕН КАПИТАЛ ОТ ПЪРВИ РЕД</t>
  </si>
  <si>
    <t>030</t>
  </si>
  <si>
    <t>040</t>
  </si>
  <si>
    <t>050</t>
  </si>
  <si>
    <t>060</t>
  </si>
  <si>
    <t>070</t>
  </si>
  <si>
    <t>080</t>
  </si>
  <si>
    <t>090</t>
  </si>
  <si>
    <t>091</t>
  </si>
  <si>
    <t>092</t>
  </si>
  <si>
    <t>1.1.1.1</t>
  </si>
  <si>
    <t>1.1.1.3</t>
  </si>
  <si>
    <t>1.1.1.4</t>
  </si>
  <si>
    <t>1.1.1.1.3</t>
  </si>
  <si>
    <t>1.1.1.1.4</t>
  </si>
  <si>
    <t>1.1.1.1.4.1</t>
  </si>
  <si>
    <t>1.1.1.1.4.2</t>
  </si>
  <si>
    <t>1.1.1.1.4.3</t>
  </si>
  <si>
    <t>1.1.1.1.5</t>
  </si>
  <si>
    <t>Капиталови инструменти, допустими като базов собствен капитал от първи ред</t>
  </si>
  <si>
    <t>Изплатени капиталови инструменти</t>
  </si>
  <si>
    <t>Поясняваща позиция: Недопустими капиталови инструменти</t>
  </si>
  <si>
    <t>Премийни резерви</t>
  </si>
  <si>
    <t>(-) Собствени инструменти на базовия собствен капитал от първи ред</t>
  </si>
  <si>
    <t>(-) Пряко дялово участие в инструменти на базовия собствен капитал от първи ред</t>
  </si>
  <si>
    <t>(-) Синтетично дялово участие в инструменти на базовия собствен капитал от първи ред</t>
  </si>
  <si>
    <t>(-) Непряко дялово участие в инструменти на базовия собствен капитал от първи ред</t>
  </si>
  <si>
    <t>(-) Действителни или условни задължения за закупуване на собствени инструменти на базовия собствен капитал от първи ред</t>
  </si>
  <si>
    <t>130</t>
  </si>
  <si>
    <t>140</t>
  </si>
  <si>
    <t>150</t>
  </si>
  <si>
    <t>160</t>
  </si>
  <si>
    <t>170</t>
  </si>
  <si>
    <t>1.1.1.2</t>
  </si>
  <si>
    <t>1.1.1.2.1</t>
  </si>
  <si>
    <t>1.1.1.2.2</t>
  </si>
  <si>
    <t>1.1.1.2.2.1</t>
  </si>
  <si>
    <t>1.1.1.2.2.2</t>
  </si>
  <si>
    <t>Неразпределена печалба от прдишни години</t>
  </si>
  <si>
    <t>Допустима печалба или загуба</t>
  </si>
  <si>
    <t>Печалба или загуба, която се отнася към собствениците на предприятието майка</t>
  </si>
  <si>
    <t>(-) Недопустима част от междинната или годишната печалба</t>
  </si>
  <si>
    <t>180</t>
  </si>
  <si>
    <t>200</t>
  </si>
  <si>
    <t>210</t>
  </si>
  <si>
    <t>220</t>
  </si>
  <si>
    <t>230</t>
  </si>
  <si>
    <t>240</t>
  </si>
  <si>
    <t>1.1.1.5</t>
  </si>
  <si>
    <t>1.1.1.6</t>
  </si>
  <si>
    <t>1.1.1.7</t>
  </si>
  <si>
    <t>1.1.1.8</t>
  </si>
  <si>
    <t>Натрупан друг всеобхватен доход</t>
  </si>
  <si>
    <t>Фонд за покриване на общи банкови рискове</t>
  </si>
  <si>
    <t>Предходни корекции поради вече класифицирани инструменти на базовия собствен капитал от първи ред</t>
  </si>
  <si>
    <t>Малцинствено участие при отчитане в базовия собствен капитал от първи ред</t>
  </si>
  <si>
    <t>Предходни корекции поради допълнителни малцинствени участия</t>
  </si>
  <si>
    <t>250</t>
  </si>
  <si>
    <t>260</t>
  </si>
  <si>
    <t>270</t>
  </si>
  <si>
    <t>280</t>
  </si>
  <si>
    <t>285</t>
  </si>
  <si>
    <t>290</t>
  </si>
  <si>
    <t>1.1.1.9</t>
  </si>
  <si>
    <t>1.1.1.9.1</t>
  </si>
  <si>
    <t>1.1.1.9.2</t>
  </si>
  <si>
    <t>1.1.1.9.3</t>
  </si>
  <si>
    <t>1.1.1.9.4</t>
  </si>
  <si>
    <t>1.1.1.9.5</t>
  </si>
  <si>
    <t>Корекции на базовия собствен капитал от първи ред поради пруденциални филтри</t>
  </si>
  <si>
    <t>(-) Увеличение на собствения капитал, произтичащо от секюритизирани активи</t>
  </si>
  <si>
    <t>Резерв от хеджиране на парични потоци</t>
  </si>
  <si>
    <t>Кумулативна печалба или загуба поради промени в собствения кредитен риск, свързан с оценените по справедлива стойност пасиви</t>
  </si>
  <si>
    <t>Печалба и загуба по справедлива стойност, произтичащи от собствения кредитен риск на институцията, свързан с деривативните пасиви</t>
  </si>
  <si>
    <t>(-) Корекции на стойността поради изискванията за пруденциална оценка</t>
  </si>
  <si>
    <t>300</t>
  </si>
  <si>
    <t>310</t>
  </si>
  <si>
    <t>320</t>
  </si>
  <si>
    <t>330</t>
  </si>
  <si>
    <t>340</t>
  </si>
  <si>
    <t>1.1.1.10</t>
  </si>
  <si>
    <t>1.1.1.10.1</t>
  </si>
  <si>
    <t>1.1.1.10.2</t>
  </si>
  <si>
    <t>1.1.1.10.3</t>
  </si>
  <si>
    <t>1.1.1.11</t>
  </si>
  <si>
    <t>(-) Репутация</t>
  </si>
  <si>
    <t>(-) Репутация, осчетоводена като нематериален актив</t>
  </si>
  <si>
    <t>Пасиви с отсрочен данък, свързани с репутацията</t>
  </si>
  <si>
    <t>(-) Репутация, включена при оценката на значимите инвестиции</t>
  </si>
  <si>
    <t>(-) Други нематериални активи</t>
  </si>
  <si>
    <t>350</t>
  </si>
  <si>
    <t>360</t>
  </si>
  <si>
    <t>1.1.1.11.1</t>
  </si>
  <si>
    <t>1.1.1.11.2</t>
  </si>
  <si>
    <t>(-) Брутна сума на други нематериални активи</t>
  </si>
  <si>
    <t>Пасиви с отсрочен данък, свързани с други нематериални активи</t>
  </si>
  <si>
    <t>370</t>
  </si>
  <si>
    <t>380</t>
  </si>
  <si>
    <t>390</t>
  </si>
  <si>
    <t>400</t>
  </si>
  <si>
    <t>410</t>
  </si>
  <si>
    <t>420</t>
  </si>
  <si>
    <t>1.1.1.12</t>
  </si>
  <si>
    <t>(-) Отсрочени данъчни активи, които се основават на бъдеща печалба и не произтичат от временни разлики, без да се включват свързаните данъчни пасиви</t>
  </si>
  <si>
    <t>1.1.1.13</t>
  </si>
  <si>
    <t>1.1.1.14</t>
  </si>
  <si>
    <t>1.1.1.14.1</t>
  </si>
  <si>
    <t>1.1.1.14.2</t>
  </si>
  <si>
    <t>1.1.1.14.3</t>
  </si>
  <si>
    <t>(-) Недостатъчни корекции за кредитен риск във връзка с очаквани загуби при вътрешнорейтинговия подход</t>
  </si>
  <si>
    <t>(-) Активи на пенсионен фонд с предварително определен размер на пенсията</t>
  </si>
  <si>
    <t>(-) Брутна сума на активите на пенсионен фонд с предварително определен размер на пенсията</t>
  </si>
  <si>
    <t>Пасиви с отсрочен данък, свързани с активите на пенсионен фонд с предварително определен размер на пенсията</t>
  </si>
  <si>
    <t>Активите на пенсионен фонд с предварително определен размер на пенсията, които институцията може да използва без ограничение</t>
  </si>
  <si>
    <t>430</t>
  </si>
  <si>
    <t>440</t>
  </si>
  <si>
    <t>450</t>
  </si>
  <si>
    <t>460</t>
  </si>
  <si>
    <t>470</t>
  </si>
  <si>
    <t>471</t>
  </si>
  <si>
    <t>472</t>
  </si>
  <si>
    <t>1.1.1.15</t>
  </si>
  <si>
    <t>1.1.1.16</t>
  </si>
  <si>
    <t>1.1.1.17</t>
  </si>
  <si>
    <t>1.1.1.18</t>
  </si>
  <si>
    <t>1.1.1.19</t>
  </si>
  <si>
    <t>1.1.1.20</t>
  </si>
  <si>
    <t>1.1.1.21</t>
  </si>
  <si>
    <t>(-) Реципрочно взаимно участие в базовия собствен капитал от първи ред</t>
  </si>
  <si>
    <t xml:space="preserve">(-) Превишиние на сумата, която се приспада от позициите на допълнителния капитал от първи ред над допълнителния капитал от първи ред </t>
  </si>
  <si>
    <t>(-) Квалифицирани дялови участия извън финансовия сектор, за които може като алтернатива да се прилага рисково тегло 1250%</t>
  </si>
  <si>
    <t>(-) Секюритизиращи позиции, за които може като алтернатива да се прилага рисково тегло 1250%</t>
  </si>
  <si>
    <t>(-) Свободни доставки, за които може като алтернатива да се прилага рисково тегло 1250%</t>
  </si>
  <si>
    <t>(-) Позиции в съвкупността, за които институцията не може да определи рисковото тегло чрез вътрешнорейтинговия подход и за които може като алтернатива да се прилага рисково тегло 1250%</t>
  </si>
  <si>
    <t>(-) Експозиции в инструменти на собствения капитал съгласно подхода на вътрешните модели, за които може като алтернатива да се прилага рисково тегло 1250%</t>
  </si>
  <si>
    <t>480</t>
  </si>
  <si>
    <t>490</t>
  </si>
  <si>
    <t>500</t>
  </si>
  <si>
    <t>510</t>
  </si>
  <si>
    <t>1.1.1.22</t>
  </si>
  <si>
    <t>1.1.1.23</t>
  </si>
  <si>
    <t>1.1.1.24</t>
  </si>
  <si>
    <t>1.1.1.25</t>
  </si>
  <si>
    <t>1.1.1.26</t>
  </si>
  <si>
    <t>1.1.1.27</t>
  </si>
  <si>
    <t>1.1.1.28</t>
  </si>
  <si>
    <t>(-) Инструменти на базовия собствен капитал от първи ред на предприятия от финансовия сектор, когато институцията няма значителни инвестиции</t>
  </si>
  <si>
    <t>(-) Подлежащи на приспадане отсрочени данъчни активи, които се основават на бъдеща печалба и произтичат от временни разлики</t>
  </si>
  <si>
    <t>(-) Инструменти на базовия собствен капитал от първи ред на предприятия от финансовия сектор, когато институцията има значителни инвестиции</t>
  </si>
  <si>
    <t>(-) Сума, надхвърляща прага от 17,65%</t>
  </si>
  <si>
    <t>Други предходни корекции на базовия собствен капитал от първи ред</t>
  </si>
  <si>
    <t>(-) Допълнителни приспадания от базовия собствен капитал от първи ред, дължащи се на член 3 от РКИ</t>
  </si>
  <si>
    <t>Елементи на или приспадания от базовия собствен капитал от първи ред - други</t>
  </si>
  <si>
    <t>530</t>
  </si>
  <si>
    <t>540</t>
  </si>
  <si>
    <t>550</t>
  </si>
  <si>
    <t>560</t>
  </si>
  <si>
    <t>570</t>
  </si>
  <si>
    <t>580</t>
  </si>
  <si>
    <t>590</t>
  </si>
  <si>
    <t>620</t>
  </si>
  <si>
    <t>621</t>
  </si>
  <si>
    <t>622</t>
  </si>
  <si>
    <t>1.1.2.1</t>
  </si>
  <si>
    <t>1.1.2.1.1</t>
  </si>
  <si>
    <t>1.1.2.1.2*</t>
  </si>
  <si>
    <t>1.1.2.1.3</t>
  </si>
  <si>
    <t>1.1.2.1.4</t>
  </si>
  <si>
    <t>1.1.2.1.4.1</t>
  </si>
  <si>
    <t>1.1.2.1.4.2</t>
  </si>
  <si>
    <t>1.1.2.1.4.3</t>
  </si>
  <si>
    <t>1.1.2.1.5</t>
  </si>
  <si>
    <t>ДОПЪЛНИТЕЛЕН КАПИТАЛ ОТ ПЪРВИ РЕД</t>
  </si>
  <si>
    <t>Капиталови инструменти, допустими като допълнителен капитал от първи ред</t>
  </si>
  <si>
    <t>(-) Собствени инструменти на допълнителния капитал от първи ред</t>
  </si>
  <si>
    <t>(-) Пряко дялово участие в инструменти на допълнителния капитал от първи ред</t>
  </si>
  <si>
    <t>(-) Непряко дялово участие в инструменти на допълнителния капитал от първи ред</t>
  </si>
  <si>
    <t>(-) Синтетично дялово участие в инструменти на допълнителния капитал от първи ред</t>
  </si>
  <si>
    <t>(-) Действителни или условни задължения за закупуване на собствени инструменти на допълнителния капитал от първи ред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</si>
  <si>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</si>
  <si>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</si>
  <si>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</si>
  <si>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</si>
  <si>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</si>
  <si>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</si>
  <si>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</si>
  <si>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</si>
  <si>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</si>
  <si>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744</t>
  </si>
  <si>
    <t>748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</si>
  <si>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</si>
  <si>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</si>
  <si>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</si>
  <si>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</si>
  <si>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</si>
  <si>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</si>
  <si>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</si>
  <si>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</si>
  <si>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</si>
  <si>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</si>
  <si>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</si>
  <si>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Преходни корекции поради вече класифицирани инструменти на допълнителния капитал от първи ред</t>
  </si>
  <si>
    <t>Инструменти, емитирани от дъщерни предприятия, които се признават в допълнителен капитал от първи ред</t>
  </si>
  <si>
    <t>Преходни корекции поради допълнително признаване в допълнителния капитал от първи ред на инструменти, емитирани от дъщерни предприятия</t>
  </si>
  <si>
    <t>(-) Реципрочно взаимно участие в допълнителния капитал от първи ред</t>
  </si>
  <si>
    <t>(-) Инструменти на допълнителния капитал от първи ред на предприятия от финансовия сектор, когато институцията няма значителни инвестиции</t>
  </si>
  <si>
    <t>(-) Инструменти на допълнителния капитал от първи ред на предприятия от финансовия сектор, когато институцията има значителни инвестиции</t>
  </si>
  <si>
    <t xml:space="preserve">(-) Превишиние на сумата, която се приспада от позициите на капитала от втори ред над капитала от втори ред </t>
  </si>
  <si>
    <t>Други предходни корекции на допълнителния капитал от първи ред</t>
  </si>
  <si>
    <t>Превишение на сумата, която се приспада от елементите на допълнителния капитал от първи ред над допълнителен капитал от първи ред (който се приспада от базовия собствен капитал от първи ред)</t>
  </si>
  <si>
    <t>(-) Допълнителни приспадания от допълнителния капитал от първи ред, дължащи се на член 3 от РКИ</t>
  </si>
  <si>
    <t>Елементи на или приспадания от допълнителния капитал от първи ред - други</t>
  </si>
  <si>
    <t>750</t>
  </si>
  <si>
    <t>760</t>
  </si>
  <si>
    <t>770</t>
  </si>
  <si>
    <t>780</t>
  </si>
  <si>
    <t>790</t>
  </si>
  <si>
    <t>1.2.1</t>
  </si>
  <si>
    <t>1.2.1.1</t>
  </si>
  <si>
    <t>1.2.1.1*</t>
  </si>
  <si>
    <t>1.2.1.3</t>
  </si>
  <si>
    <t>1.2.1.4</t>
  </si>
  <si>
    <t>1.2.1.4.1</t>
  </si>
  <si>
    <t>1.2.1.4.2</t>
  </si>
  <si>
    <t>1.2.1.4.3</t>
  </si>
  <si>
    <t>1.2.1.5</t>
  </si>
  <si>
    <t>КАПИТАЛ ОТ ВТОРИ РЕД</t>
  </si>
  <si>
    <t>Капиталови инструменти и подчинени кредити, допустими като капитал от втори рид</t>
  </si>
  <si>
    <t>Изплатени капиталови инструменти и подчинени кредити</t>
  </si>
  <si>
    <t>Поясняваща позиция: Недопустими капиталови инструменти и подчинени кредити</t>
  </si>
  <si>
    <t>(-) Собствени инструменти на капитала от втори ред</t>
  </si>
  <si>
    <t>(-) Пряко дялово участие в инструменти на капитала от втори ред</t>
  </si>
  <si>
    <t>(-) Непряко дялово участие в инструменти на капитала от втори ред</t>
  </si>
  <si>
    <t>(-) Синтетично дялово участие в инструменти на капитала от втори ред</t>
  </si>
  <si>
    <t>(-) Действителни или условни задължения за закупуване на собствени инструменти на капитала от втори ред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</si>
  <si>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</si>
  <si>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</si>
  <si>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</si>
  <si>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</si>
  <si>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</si>
  <si>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</si>
  <si>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</si>
  <si>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</si>
  <si>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</si>
  <si>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</si>
  <si>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974</t>
  </si>
  <si>
    <t>978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</si>
  <si>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</si>
  <si>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</si>
  <si>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</si>
  <si>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</si>
  <si>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</si>
  <si>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</si>
  <si>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</si>
  <si>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</si>
  <si>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</si>
  <si>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</si>
  <si>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</si>
  <si>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</si>
  <si>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Преходни адаптации поради унаследени инструменти на капитала от втори ред и подчинени кредити</t>
  </si>
  <si>
    <t>Инструменти, емитирани от дъщерни предприятия, които се признават в капитала от втори ред</t>
  </si>
  <si>
    <t>Преходни корекции поради допълнително признаване в капитала от втори ред на инструменти, емитирани от дъщерни предприятия</t>
  </si>
  <si>
    <t xml:space="preserve">Превишение на провизиите над очакваните допустими загуби при вътрешнорейтинговия подход </t>
  </si>
  <si>
    <t>(-) Реципрочно взаимно участие в капитала от втори ред</t>
  </si>
  <si>
    <t>(-) Инструменти на капитала от втори ред на предприятия от финансовия сектор, когато институцията няма значителни инвестиции</t>
  </si>
  <si>
    <t>(-) Инструменти на капитала от втори ред на предприятия от финансовия сектор, когато институцията има значителни инвестиции</t>
  </si>
  <si>
    <t>Други преходни корекции на капитала от втори ред</t>
  </si>
  <si>
    <t>Превишение на сумата, която се приспада от елементите на капитала от втори ред над капитала от втори ред (който се приспада в допълнителния капитал от първе ред)</t>
  </si>
  <si>
    <t>(-) Допълнителни приспадания от капитала от втори ред, дължащи се на член 3 от РКИ</t>
  </si>
  <si>
    <t xml:space="preserve">Корекции за общ кредитен риск по стандартизирания подход </t>
  </si>
  <si>
    <t>Елементи на или приспадания от капитала от втори ред - други</t>
  </si>
  <si>
    <t>Забележка:</t>
  </si>
  <si>
    <t>Капитал от първи ред</t>
  </si>
  <si>
    <t>Капитал от втори ред</t>
  </si>
  <si>
    <t>СОБСТВЕН КАПИТАЛ (СК) СЛЕД УВЕЛИЧЕНИЕТО С 0.02% ОТ СТОЙНОСТТА ПО код 3000</t>
  </si>
  <si>
    <t>Стойност на управляваните портфейли</t>
  </si>
  <si>
    <t>Попълва се само в случаите, когато общата стойност на управляваните активи по код 3000 надхвърля левовата равностойност на 250 млн. евро.</t>
  </si>
  <si>
    <t>СОБСТВЕНИ СРЕДСТВА (СОБСТВЕН КАПИТАЛ) (СК)</t>
  </si>
  <si>
    <t>ПАРИЧНИ СРЕДСТВА ПО ЧЛ. 153, АЛ. 2 ОТ НАРЕДБА № 44 (ПС2)</t>
  </si>
  <si>
    <t>Отношение ПС2 и ПС1 (ПС2 : ПС1) %</t>
  </si>
  <si>
    <t>ІІ. СЪОТНОШЕНИЯ НА КАПИТАЛОВА АДЕКВАТНОСТ И ЛИКВИДНОСТ</t>
  </si>
  <si>
    <t>Стойност на собствения катитал след увеличението на стойността по код 3000</t>
  </si>
  <si>
    <t>Нормативно определен минимум на отношението на ПС2 и ПС1</t>
  </si>
  <si>
    <t>ПАРИЧНИ СРЕДСТВА ПО ЧЛ. 153, АЛ. 1 от НАРЕДБА № 44 (ПС1):</t>
  </si>
  <si>
    <t>Приспадат се съответните ликвидни средства, в т.ч. и тези по репо сделки.
6410 + 6420 + 6430</t>
  </si>
  <si>
    <t>Взема се стойността на СК по код 1000 или код 2000, в зависимост от общата стойност на управляваните активи.</t>
  </si>
  <si>
    <t>OFS.1.2.2.2.0.2</t>
  </si>
  <si>
    <t>OFS.1.2.2.3.0.3</t>
  </si>
  <si>
    <t>2. Нетекущи (дълготрайни) нематериални активи</t>
  </si>
  <si>
    <t>OSK.1.7.4.1.0.0</t>
  </si>
  <si>
    <t>OSK.1.7.4.2.0.0</t>
  </si>
  <si>
    <t>OSK.1.7.5.0.0.0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</si>
  <si>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</si>
  <si>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инструменти:</t>
  </si>
  <si>
    <t>5. Други изменения</t>
  </si>
  <si>
    <t xml:space="preserve">ОТЧИТАНЕ НА СОБСТВЕНИТЕ СРЕДСТВА ЗА ЦЕЛИТЕ НА КАПИТАЛОВАТА АДЕКВАТНОСТ, 
СЪГЛАСНО РЕГЛАМЕНТ ЗА ИЗПЪЛНЕНИЕ № 680/2014 </t>
  </si>
  <si>
    <t>2. Текуща печалба</t>
  </si>
  <si>
    <t>3. Текуща загуба</t>
  </si>
  <si>
    <t>OFS.2.3.3.3.0.0</t>
  </si>
  <si>
    <t>1.1.1.1.1</t>
  </si>
  <si>
    <t>1.1.1.1.2</t>
  </si>
  <si>
    <t>За попълване на таблицата да се използват указанията в частта Собствени средства (СА1) от Приложение II (Отчитане на собствените средства и капиталови изисквания) към Регламент за изпълнение (ЕС) № 680/2014 на Комисията от 16.04.2014 г. за определяне, в съответствие с Регламент (ЕС) № 575/2013 на Европейския парламент и на Съвета, на техническите стандарти за изпълнение по отношение на предоставянето на информация от институциите на надзорните органи, обнародван в Официален вестник на Европейския съюз L191 от 28.06.2014 г.</t>
  </si>
  <si>
    <t>1100 + 1200</t>
  </si>
  <si>
    <t>Нетекущи (дълготрайни) нематериални активи</t>
  </si>
  <si>
    <t>Собствен капитал</t>
  </si>
  <si>
    <t xml:space="preserve">Текуща печалба </t>
  </si>
  <si>
    <t>Текуща загуба</t>
  </si>
  <si>
    <t xml:space="preserve"> Задължения към клиенти на управляваните КИС</t>
  </si>
  <si>
    <t>ВСИЧКО РАЗХОДИ</t>
  </si>
  <si>
    <t>НЕТНА ЗАГУБА ЗА ПЕРИОДА</t>
  </si>
  <si>
    <t>ВСИЧКО ПРИХОДИ</t>
  </si>
  <si>
    <t>Собствени средства</t>
  </si>
  <si>
    <t>ОКАЛ</t>
  </si>
  <si>
    <t xml:space="preserve">6. Други промени </t>
  </si>
  <si>
    <t>Парични потоци</t>
  </si>
  <si>
    <t>АКЦИИ С ПРАВО НА ГЛАС</t>
  </si>
  <si>
    <t>Справка № 1 УД - ОФС</t>
  </si>
  <si>
    <t>Справка № 2 УД - ОВД</t>
  </si>
  <si>
    <t>Справка № 3 УД - ОПП</t>
  </si>
  <si>
    <t>Справка № 4 УД - ОСК</t>
  </si>
  <si>
    <t>Справка № 5 УД - ОКАЛ</t>
  </si>
  <si>
    <t>Справка № 6 УД - СК</t>
  </si>
  <si>
    <t>ДОПЪЛНИТЕЛНА ИНФОРМАЦИЯ ПО ЧЛ. 156, АЛ. 3 ОТ НАРЕДБА № 44</t>
  </si>
  <si>
    <t>ПОКАЗАТЕЛ</t>
  </si>
  <si>
    <t>Стойност 
(в лева)</t>
  </si>
  <si>
    <t>Справка № 9 УД - Доп. информация</t>
  </si>
  <si>
    <t xml:space="preserve">  </t>
  </si>
  <si>
    <t>DI.3.0.0.0.0.0</t>
  </si>
  <si>
    <t>ДИ</t>
  </si>
  <si>
    <r>
      <rPr>
        <b/>
        <i/>
        <u val="single"/>
        <sz val="12"/>
        <rFont val="Times New Roman"/>
        <family val="1"/>
      </rPr>
      <t>Забележка: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</si>
  <si>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Икономията от отсрочени корпоративни данъци по б. Б, т. III.2.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</si>
  <si>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</si>
  <si>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 </t>
    </r>
  </si>
  <si>
    <t>1-OFS</t>
  </si>
  <si>
    <t>2-OVD</t>
  </si>
  <si>
    <t>3-OPP</t>
  </si>
  <si>
    <t>4-OSK</t>
  </si>
  <si>
    <t>5-OKAL</t>
  </si>
  <si>
    <t>7-PORTFOLIO</t>
  </si>
  <si>
    <t>8-INFLUENCE</t>
  </si>
  <si>
    <t>9-DI</t>
  </si>
  <si>
    <t>1. Парични потоци, свързани с възнаграждение от управлението на колективни инвестиционни схеми</t>
  </si>
  <si>
    <t>2. Парични потоци, свързани с възнаграждение от управлението на индивидуални портфейли</t>
  </si>
  <si>
    <t>3. Парични потоци, свързани с други контрагенти</t>
  </si>
  <si>
    <t>4. Лихви, комисионни и други подобни</t>
  </si>
  <si>
    <t>5. Парични потоци, свързани с възнаграждения</t>
  </si>
  <si>
    <t>6. Парични потоци, свързани с валутни операции</t>
  </si>
  <si>
    <t>7. Плащания при разпределения на печалби</t>
  </si>
  <si>
    <t>8. Платени и възстановени данъци</t>
  </si>
  <si>
    <t>9. Други парични потоци, свързани с оперативна дейност</t>
  </si>
  <si>
    <t>Получени от УД годишни възнаграждения за управление на индивидуални портфейли на клиенти</t>
  </si>
  <si>
    <t>Получени от УД годишни възнаграждения за управление на КИС 1</t>
  </si>
  <si>
    <t>Получени от УД годишни възнаграждения за управление на КИС 2</t>
  </si>
  <si>
    <t>Получени от УД годишни възнаграждения за управление на КИС 3</t>
  </si>
  <si>
    <t>Получени от УД годишни възнаграждения за управление на КИС 4</t>
  </si>
  <si>
    <t>Получени от УД годишни възнаграждения за управление на КИС 5</t>
  </si>
  <si>
    <t>Получени от УД годишни възнаграждения за управление на КИС 6</t>
  </si>
  <si>
    <t>Получени от УД годишни възнаграждения за управление на КИС 7</t>
  </si>
  <si>
    <t>Получени от УД годишни възнаграждения за управление на КИС 8</t>
  </si>
  <si>
    <t>Получени от УД годишни възнаграждения за управление на КИС 9</t>
  </si>
  <si>
    <t>Получени от УД годишни възнаграждения за управление на КИС 10</t>
  </si>
  <si>
    <t>Получени от УД годишни възнаграждения за управление на КИС 11</t>
  </si>
  <si>
    <t>Получени от УД годишни възнаграждения за управление на КИС 12</t>
  </si>
  <si>
    <t>Получени от УД годишни възнаграждения за управление на КИС 13</t>
  </si>
  <si>
    <t>Получени от УД годишни възнаграждения за управление на КИС 14</t>
  </si>
  <si>
    <t>Получени от УД годишни възнаграждения за управление на КИС 15</t>
  </si>
  <si>
    <t>Получени от УД годишни възнаграждения за управление на КИС 16</t>
  </si>
  <si>
    <t>Получени от УД годишни възнаграждения за управление на КИС 17</t>
  </si>
  <si>
    <t>Получени от УД годишни възнаграждения за управление на КИС 18</t>
  </si>
  <si>
    <t>Получени от УД годишни възнаграждения за управление на КИС 19</t>
  </si>
  <si>
    <t>Получени от УД годишни възнаграждения за управление на КИС 20</t>
  </si>
  <si>
    <t>Получени от УД годишни възнаграждения за управление на КИС 21</t>
  </si>
  <si>
    <t>Получени от УД годишни възнаграждения за управление на КИС 22</t>
  </si>
  <si>
    <t>Получени от УД годишни възнаграждения за управление на КИС 23</t>
  </si>
  <si>
    <t>Получени от УД годишни възнаграждения за управление на КИС 24</t>
  </si>
  <si>
    <t>Получени от УД годишни възнаграждения за управление на КИС 25</t>
  </si>
  <si>
    <t>Получени от УД годишни възнаграждения за управление на КИС 26</t>
  </si>
  <si>
    <t>Получени от УД годишни възнаграждения за управление на КИС 27</t>
  </si>
  <si>
    <t>Получени от УД годишни възнаграждения за управление на КИС 28</t>
  </si>
  <si>
    <t>Получени от УД годишни възнаграждения за управление на КИС 29</t>
  </si>
  <si>
    <t>Получени от УД годишни възнаграждения за управление на КИС 30</t>
  </si>
  <si>
    <t>ОБЩО ПОЛУЧЕНИ ОТ УД ГОДИШНИ ВЪЗНАГРАЖДЕНИЯ ЗА УПРАВЛЕНИЕ НА КИС</t>
  </si>
  <si>
    <t>ОБЩО ПОЛУЧЕНИ ОТ УД ГОДИШНИ ВЪЗНАГРАЖДЕНИЯ ЗА УПРАВЛЕНИЕ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</si>
  <si>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</si>
  <si>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</si>
  <si>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</si>
  <si>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</si>
  <si>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</si>
  <si>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</si>
  <si>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</si>
  <si>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</si>
  <si>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</si>
  <si>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</si>
  <si>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</si>
  <si>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</si>
  <si>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</si>
  <si>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</si>
  <si>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</si>
  <si>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</si>
  <si>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</si>
  <si>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</si>
  <si>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</si>
  <si>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</si>
  <si>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</si>
  <si>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</si>
  <si>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</si>
  <si>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</si>
  <si>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</si>
  <si>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</si>
  <si>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</si>
  <si>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</si>
  <si>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5</t>
  </si>
  <si>
    <t>УПРАВЛЯВАНИ ОТ УД АКТИВИ НА КИС И АКТИВИ НА КЛИЕНТИ ПО ДОГОВОРИ ЗА УПРАВЛЕНИЕ НА ПОРТФЕЙЛ</t>
  </si>
  <si>
    <t>6-SS</t>
  </si>
  <si>
    <t>ІІ. Задължения към управляваните КИС</t>
  </si>
  <si>
    <t>1. Получените от УД годишни възнаграждения за управление на КИС се представят поотделно с поименно изброяване на всички управлявани КИС, а за индивидуалните портфейли се посочва обща стойност на годишното възнаграждение.</t>
  </si>
  <si>
    <t>Годишен размер на начислените възнаграждения на членовете на управителния орган на УД</t>
  </si>
  <si>
    <t>Годишен размер на изплатените възнаграждения на членовете на управителния орган на УД</t>
  </si>
  <si>
    <t>1.1.</t>
  </si>
  <si>
    <t>1.2.</t>
  </si>
  <si>
    <t>2.1.</t>
  </si>
  <si>
    <t>2.2.</t>
  </si>
  <si>
    <t>Годишен размер на изплатените възнаграждения на членовете на контролния орган на УД</t>
  </si>
  <si>
    <t>Годишен размер на начислените възнаграждения на членовете на контролния орган на УД</t>
  </si>
  <si>
    <t>DI.1.1.0.0.0.0</t>
  </si>
  <si>
    <t>DI.1.2.0.0.0.0</t>
  </si>
  <si>
    <t>DI.2.1.0.0.0.0</t>
  </si>
  <si>
    <t>DI.2.2.0.0.0.0</t>
  </si>
  <si>
    <t>DI.4.1.0.0.0.0</t>
  </si>
  <si>
    <t>DI.4.2.0.0.0.0</t>
  </si>
  <si>
    <t>DI.4.3.0.0.0.0</t>
  </si>
  <si>
    <t>DI.4.4.0.0.0.0</t>
  </si>
  <si>
    <t>DI.4.5.0.0.0.0</t>
  </si>
  <si>
    <t>DI.4.6.0.0.0.0</t>
  </si>
  <si>
    <t>DI.4.7.0.0.0.0</t>
  </si>
  <si>
    <t>DI.4.8.0.0.0.0</t>
  </si>
  <si>
    <t>DI.4.9.0.0.0.0</t>
  </si>
  <si>
    <t>DI.4.10.0.0.0</t>
  </si>
  <si>
    <t>DI.4.11.0.0.0</t>
  </si>
  <si>
    <t>DI.4.12.0.0.0</t>
  </si>
  <si>
    <t>DI.4.13.0.0.0</t>
  </si>
  <si>
    <t>DI.4.14.0.0.0</t>
  </si>
  <si>
    <t>DI.4.15.0.0.0</t>
  </si>
  <si>
    <t>DI.4.16.0.0.0</t>
  </si>
  <si>
    <t>DI.4.17.0.0.0</t>
  </si>
  <si>
    <t>DI.4.18.0.0.0</t>
  </si>
  <si>
    <t>DI.4.19.0.0.0</t>
  </si>
  <si>
    <t>DI.4.20.0.0.0</t>
  </si>
  <si>
    <t>DI.4.21.0.0.0</t>
  </si>
  <si>
    <t>DI.4.22.0.0.0</t>
  </si>
  <si>
    <t>DI.4.23.0.0.0</t>
  </si>
  <si>
    <t>DI.4.24.0.0.0</t>
  </si>
  <si>
    <t>DI.4.25.0.0.0</t>
  </si>
  <si>
    <t>DI.4.26.0.0.0</t>
  </si>
  <si>
    <t>DI.4.27.0.0.0</t>
  </si>
  <si>
    <t>DI.4.28.0.0.0</t>
  </si>
  <si>
    <t>DI.4.29.0.0.0</t>
  </si>
  <si>
    <t>DI.4.30.0.0.0</t>
  </si>
  <si>
    <t>DI.4.0.0.0.0.0</t>
  </si>
  <si>
    <t>DI.5.0.0.0.0.0</t>
  </si>
  <si>
    <t xml:space="preserve">ВСИЧКО (А+III+Г+IV+Д) </t>
  </si>
  <si>
    <t>ВСИЧКО (Б+Г+Д+Е)</t>
  </si>
  <si>
    <t>01.01.2017</t>
  </si>
  <si>
    <t>31.12.2017</t>
  </si>
  <si>
    <t>21.03.2018</t>
  </si>
  <si>
    <t>КАРОЛ КАПИТАЛ МЕНИДЖМЪНТ ЕАД</t>
  </si>
  <si>
    <t>РГ-08-05</t>
  </si>
  <si>
    <t>131134055</t>
  </si>
  <si>
    <t>ГР.СОФИЯ БУЛ.ХРИСТО БОТЕВ 57</t>
  </si>
  <si>
    <t>ГР.СОФИЯ УЛ.ЗЛАТОВРЪХ 1</t>
  </si>
  <si>
    <t>024008300</t>
  </si>
  <si>
    <t>kcm_finance@karoll.net</t>
  </si>
  <si>
    <t>СТОЙКА КОРИТАРОВА</t>
  </si>
  <si>
    <t>ДАНИЕЛ ГАНЕВ</t>
  </si>
  <si>
    <t>024008371</t>
  </si>
  <si>
    <t>ДАНИЕЛ ГАНЕВ и БИСТРА КОЦЕВА</t>
  </si>
  <si>
    <t>на КАРОЛ КАПИТАЛ МЕНИДЖМЪНТ ЕАД</t>
  </si>
  <si>
    <t>за периода 01.01.2017 - 31.12.2017</t>
  </si>
  <si>
    <t>към 31.12.2017</t>
  </si>
  <si>
    <t>на информацията, въведена в отчетите и справките на КАРОЛ КАПИТАЛ МЕНИДЖМЪНТ ЕАД</t>
  </si>
  <si>
    <t>Получени от УД годишни възнаграждения за управление на ДФ АДВАНС ИНВЕСТ</t>
  </si>
  <si>
    <t>Получени от УД годишни възнаграждения за управление на ДФ АДВАНС ИЗТОЧНА ЕВРОПА</t>
  </si>
  <si>
    <t>Получени от УД годишни възнаграждения за управление на ДФ АДВАНС ВЪЗМОЖНОСТИ В НОВА ЕВРОПА</t>
  </si>
  <si>
    <t>Получени от УД годишни възнаграждения за управление на ДФ АДВАНС ГЛОБАЛ ТРЕНДС</t>
  </si>
  <si>
    <t>Получени от УД годишни възнаграждения за управление на ДФ АДВАНС КОНСЕРВАТИВЕН ФОНД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</si>
</sst>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#,##0_ ;[Red]\-#,##0\ "/>
    <numFmt numFmtId="177" formatCode="#,##0.00_ ;[Red]\-#,##0.00\ "/>
    <numFmt numFmtId="178" formatCode="[$-402]dd\ mmmm\ yyyy\ &quot;г.&quot;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0"/>
      <name val="Arial"/>
      <family val="0"/>
    </font>
    <font>
      <sz val="10"/>
      <color indexed="8"/>
      <name val="Calibri"/>
      <family val="2"/>
    </font>
    <font>
      <sz val="10"/>
      <name val="Timok"/>
      <family val="0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msCyr"/>
      <family val="0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40"/>
      <name val="Times New Roman"/>
      <family val="1"/>
    </font>
    <font>
      <b/>
      <strike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30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u val="single"/>
      <sz val="9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i/>
      <u val="single"/>
      <sz val="12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7" tint="-0.24997000396251678"/>
      <name val="Times New Roman"/>
      <family val="1"/>
    </font>
    <font>
      <sz val="12"/>
      <color rgb="FF7030A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55"/>
      </patternFill>
    </fill>
    <fill>
      <patternFill patternType="lightTrellis">
        <fgColor indexed="55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/>
    </border>
    <border>
      <left style="hair"/>
      <right style="medium"/>
      <top/>
      <bottom style="hair"/>
    </border>
    <border>
      <left style="hair"/>
      <right style="medium"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hair"/>
      <right style="medium"/>
      <top style="hair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hair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0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3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wrapText="1" indent="1"/>
    </xf>
    <xf numFmtId="0" fontId="9" fillId="0" borderId="12" xfId="0" applyFont="1" applyFill="1" applyBorder="1" applyAlignment="1">
      <alignment horizontal="center" wrapText="1"/>
    </xf>
    <xf numFmtId="176" fontId="9" fillId="4" borderId="12" xfId="0" applyNumberFormat="1" applyFont="1" applyFill="1" applyBorder="1" applyAlignment="1" applyProtection="1">
      <alignment/>
      <protection locked="0"/>
    </xf>
    <xf numFmtId="176" fontId="9" fillId="4" borderId="13" xfId="0" applyNumberFormat="1" applyFont="1" applyFill="1" applyBorder="1" applyAlignment="1" applyProtection="1">
      <alignment/>
      <protection locked="0"/>
    </xf>
    <xf numFmtId="176" fontId="9" fillId="4" borderId="14" xfId="0" applyNumberFormat="1" applyFont="1" applyFill="1" applyBorder="1" applyAlignment="1" applyProtection="1">
      <alignment/>
      <protection locked="0"/>
    </xf>
    <xf numFmtId="176" fontId="9" fillId="4" borderId="15" xfId="0" applyNumberFormat="1" applyFont="1" applyFill="1" applyBorder="1" applyAlignment="1" applyProtection="1">
      <alignment/>
      <protection locked="0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wrapText="1" indent="1"/>
    </xf>
    <xf numFmtId="0" fontId="9" fillId="0" borderId="19" xfId="0" applyFont="1" applyFill="1" applyBorder="1" applyAlignment="1">
      <alignment horizontal="center" wrapText="1"/>
    </xf>
    <xf numFmtId="176" fontId="9" fillId="4" borderId="19" xfId="0" applyNumberFormat="1" applyFont="1" applyFill="1" applyBorder="1" applyAlignment="1" applyProtection="1">
      <alignment/>
      <protection locked="0"/>
    </xf>
    <xf numFmtId="176" fontId="9" fillId="4" borderId="20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wrapText="1" indent="1"/>
    </xf>
    <xf numFmtId="0" fontId="8" fillId="0" borderId="22" xfId="0" applyFont="1" applyFill="1" applyBorder="1" applyAlignment="1">
      <alignment wrapText="1"/>
    </xf>
    <xf numFmtId="176" fontId="8" fillId="4" borderId="23" xfId="0" applyNumberFormat="1" applyFont="1" applyFill="1" applyBorder="1" applyAlignment="1" applyProtection="1">
      <alignment/>
      <protection locked="0"/>
    </xf>
    <xf numFmtId="176" fontId="8" fillId="4" borderId="24" xfId="0" applyNumberFormat="1" applyFont="1" applyFill="1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wrapText="1"/>
    </xf>
    <xf numFmtId="0" fontId="8" fillId="0" borderId="0" xfId="237" applyFont="1" applyBorder="1" applyAlignment="1" applyProtection="1">
      <alignment horizontal="center" vertical="center" wrapText="1"/>
      <protection hidden="1"/>
    </xf>
    <xf numFmtId="0" fontId="8" fillId="0" borderId="0" xfId="238" applyFont="1" applyAlignment="1" applyProtection="1">
      <alignment horizontal="center" vertical="center" wrapText="1"/>
      <protection hidden="1"/>
    </xf>
    <xf numFmtId="0" fontId="9" fillId="0" borderId="0" xfId="237" applyFont="1" applyAlignment="1" applyProtection="1">
      <alignment horizontal="center" vertical="center" wrapText="1"/>
      <protection hidden="1"/>
    </xf>
    <xf numFmtId="0" fontId="8" fillId="0" borderId="0" xfId="238" applyFont="1" applyAlignment="1" applyProtection="1">
      <alignment horizontal="right" vertical="center" wrapText="1"/>
      <protection hidden="1"/>
    </xf>
    <xf numFmtId="0" fontId="8" fillId="0" borderId="0" xfId="237" applyFont="1" applyBorder="1" applyAlignment="1" applyProtection="1">
      <alignment vertical="top" wrapText="1"/>
      <protection hidden="1"/>
    </xf>
    <xf numFmtId="0" fontId="9" fillId="0" borderId="0" xfId="239" applyFont="1" applyBorder="1" applyProtection="1">
      <alignment/>
      <protection hidden="1"/>
    </xf>
    <xf numFmtId="0" fontId="9" fillId="0" borderId="0" xfId="239" applyFont="1" applyBorder="1" applyAlignment="1" applyProtection="1">
      <alignment wrapText="1"/>
      <protection hidden="1"/>
    </xf>
    <xf numFmtId="0" fontId="9" fillId="0" borderId="0" xfId="239" applyFont="1" applyProtection="1">
      <alignment/>
      <protection hidden="1"/>
    </xf>
    <xf numFmtId="0" fontId="8" fillId="0" borderId="0" xfId="239" applyFont="1" applyAlignment="1" applyProtection="1">
      <alignment horizontal="right"/>
      <protection hidden="1"/>
    </xf>
    <xf numFmtId="0" fontId="8" fillId="24" borderId="25" xfId="239" applyFont="1" applyFill="1" applyBorder="1" applyAlignment="1" applyProtection="1">
      <alignment horizontal="center" vertical="center" wrapText="1"/>
      <protection/>
    </xf>
    <xf numFmtId="0" fontId="8" fillId="24" borderId="26" xfId="239" applyFont="1" applyFill="1" applyBorder="1" applyAlignment="1" applyProtection="1">
      <alignment horizontal="center" vertical="center" wrapText="1"/>
      <protection/>
    </xf>
    <xf numFmtId="0" fontId="8" fillId="24" borderId="27" xfId="239" applyFont="1" applyFill="1" applyBorder="1" applyAlignment="1" applyProtection="1">
      <alignment horizontal="center" vertical="center" wrapText="1"/>
      <protection/>
    </xf>
    <xf numFmtId="0" fontId="8" fillId="0" borderId="28" xfId="239" applyFont="1" applyFill="1" applyBorder="1" applyAlignment="1" applyProtection="1">
      <alignment vertical="center" wrapText="1"/>
      <protection/>
    </xf>
    <xf numFmtId="176" fontId="8" fillId="0" borderId="10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76" fontId="8" fillId="0" borderId="13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29" xfId="0" applyNumberFormat="1" applyFont="1" applyFill="1" applyBorder="1" applyAlignment="1">
      <alignment/>
    </xf>
    <xf numFmtId="0" fontId="8" fillId="0" borderId="28" xfId="0" applyFont="1" applyFill="1" applyBorder="1" applyAlignment="1">
      <alignment wrapText="1"/>
    </xf>
    <xf numFmtId="176" fontId="8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 wrapText="1"/>
    </xf>
    <xf numFmtId="0" fontId="8" fillId="0" borderId="32" xfId="0" applyFont="1" applyFill="1" applyBorder="1" applyAlignment="1">
      <alignment horizontal="center" wrapText="1"/>
    </xf>
    <xf numFmtId="176" fontId="8" fillId="0" borderId="32" xfId="0" applyNumberFormat="1" applyFont="1" applyFill="1" applyBorder="1" applyAlignment="1">
      <alignment/>
    </xf>
    <xf numFmtId="176" fontId="8" fillId="0" borderId="33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wrapText="1"/>
    </xf>
    <xf numFmtId="176" fontId="8" fillId="0" borderId="23" xfId="0" applyNumberFormat="1" applyFont="1" applyFill="1" applyBorder="1" applyAlignment="1">
      <alignment/>
    </xf>
    <xf numFmtId="0" fontId="8" fillId="0" borderId="31" xfId="240" applyFont="1" applyFill="1" applyBorder="1" applyAlignment="1">
      <alignment horizontal="left" vertical="justify"/>
      <protection/>
    </xf>
    <xf numFmtId="176" fontId="8" fillId="4" borderId="32" xfId="240" applyNumberFormat="1" applyFont="1" applyFill="1" applyBorder="1" applyAlignment="1" applyProtection="1">
      <alignment vertical="justify"/>
      <protection locked="0"/>
    </xf>
    <xf numFmtId="0" fontId="8" fillId="0" borderId="34" xfId="240" applyFont="1" applyFill="1" applyBorder="1" applyAlignment="1">
      <alignment horizontal="left" vertical="justify"/>
      <protection/>
    </xf>
    <xf numFmtId="176" fontId="8" fillId="0" borderId="35" xfId="240" applyNumberFormat="1" applyFont="1" applyFill="1" applyBorder="1" applyAlignment="1" applyProtection="1">
      <alignment vertical="justify"/>
      <protection/>
    </xf>
    <xf numFmtId="0" fontId="9" fillId="0" borderId="11" xfId="240" applyFont="1" applyFill="1" applyBorder="1" applyAlignment="1">
      <alignment horizontal="left" vertical="justify" indent="1"/>
      <protection/>
    </xf>
    <xf numFmtId="176" fontId="9" fillId="4" borderId="12" xfId="240" applyNumberFormat="1" applyFont="1" applyFill="1" applyBorder="1" applyAlignment="1" applyProtection="1">
      <alignment vertical="justify"/>
      <protection locked="0"/>
    </xf>
    <xf numFmtId="176" fontId="9" fillId="4" borderId="19" xfId="240" applyNumberFormat="1" applyFont="1" applyFill="1" applyBorder="1" applyAlignment="1" applyProtection="1">
      <alignment vertical="justify"/>
      <protection locked="0"/>
    </xf>
    <xf numFmtId="176" fontId="8" fillId="0" borderId="32" xfId="240" applyNumberFormat="1" applyFont="1" applyFill="1" applyBorder="1" applyAlignment="1" applyProtection="1">
      <alignment vertical="justify"/>
      <protection/>
    </xf>
    <xf numFmtId="176" fontId="8" fillId="0" borderId="33" xfId="240" applyNumberFormat="1" applyFont="1" applyFill="1" applyBorder="1" applyAlignment="1" applyProtection="1">
      <alignment vertical="justify"/>
      <protection/>
    </xf>
    <xf numFmtId="176" fontId="8" fillId="0" borderId="36" xfId="240" applyNumberFormat="1" applyFont="1" applyFill="1" applyBorder="1" applyAlignment="1" applyProtection="1">
      <alignment vertical="justify"/>
      <protection/>
    </xf>
    <xf numFmtId="0" fontId="9" fillId="30" borderId="11" xfId="240" applyFont="1" applyFill="1" applyBorder="1" applyAlignment="1">
      <alignment horizontal="left" vertical="justify" indent="1"/>
      <protection/>
    </xf>
    <xf numFmtId="0" fontId="9" fillId="30" borderId="18" xfId="240" applyFont="1" applyFill="1" applyBorder="1" applyAlignment="1">
      <alignment horizontal="left" vertical="justify" indent="1"/>
      <protection/>
    </xf>
    <xf numFmtId="176" fontId="9" fillId="0" borderId="12" xfId="240" applyNumberFormat="1" applyFont="1" applyFill="1" applyBorder="1" applyAlignment="1" applyProtection="1">
      <alignment vertical="justify"/>
      <protection/>
    </xf>
    <xf numFmtId="176" fontId="9" fillId="0" borderId="13" xfId="240" applyNumberFormat="1" applyFont="1" applyFill="1" applyBorder="1" applyAlignment="1" applyProtection="1">
      <alignment vertical="justify"/>
      <protection/>
    </xf>
    <xf numFmtId="0" fontId="8" fillId="0" borderId="16" xfId="240" applyFont="1" applyFill="1" applyBorder="1" applyAlignment="1">
      <alignment horizontal="left" vertical="justify"/>
      <protection/>
    </xf>
    <xf numFmtId="0" fontId="9" fillId="0" borderId="37" xfId="240" applyFont="1" applyFill="1" applyBorder="1" applyAlignment="1">
      <alignment horizontal="left" vertical="justify" indent="1"/>
      <protection/>
    </xf>
    <xf numFmtId="176" fontId="9" fillId="4" borderId="38" xfId="240" applyNumberFormat="1" applyFont="1" applyFill="1" applyBorder="1" applyAlignment="1" applyProtection="1">
      <alignment vertical="justify"/>
      <protection locked="0"/>
    </xf>
    <xf numFmtId="0" fontId="8" fillId="0" borderId="35" xfId="0" applyFont="1" applyFill="1" applyBorder="1" applyAlignment="1">
      <alignment horizontal="center" vertical="center" wrapText="1"/>
    </xf>
    <xf numFmtId="176" fontId="8" fillId="0" borderId="12" xfId="102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 horizontal="center" wrapTex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37" applyFont="1" applyBorder="1" applyAlignment="1" applyProtection="1">
      <alignment horizontal="centerContinuous" vertical="center"/>
      <protection hidden="1"/>
    </xf>
    <xf numFmtId="0" fontId="11" fillId="0" borderId="0" xfId="237" applyFont="1" applyBorder="1" applyAlignment="1" applyProtection="1">
      <alignment horizontal="centerContinuous" vertical="center"/>
      <protection hidden="1"/>
    </xf>
    <xf numFmtId="0" fontId="9" fillId="0" borderId="0" xfId="237" applyNumberFormat="1" applyFont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9" fillId="0" borderId="0" xfId="237" applyFont="1" applyBorder="1" applyAlignment="1" applyProtection="1">
      <alignment horizontal="centerContinuous" vertical="center"/>
      <protection hidden="1"/>
    </xf>
    <xf numFmtId="14" fontId="9" fillId="0" borderId="0" xfId="0" applyNumberFormat="1" applyFont="1" applyAlignment="1" applyProtection="1">
      <alignment horizontal="centerContinuous"/>
      <protection hidden="1"/>
    </xf>
    <xf numFmtId="0" fontId="9" fillId="0" borderId="0" xfId="237" applyFont="1" applyBorder="1" applyAlignment="1" applyProtection="1">
      <alignment horizontal="right" vertical="center"/>
      <protection hidden="1"/>
    </xf>
    <xf numFmtId="0" fontId="9" fillId="0" borderId="0" xfId="237" applyFont="1" applyBorder="1" applyAlignment="1" applyProtection="1">
      <alignment horizontal="left" vertical="center"/>
      <protection hidden="1"/>
    </xf>
    <xf numFmtId="0" fontId="9" fillId="0" borderId="0" xfId="237" applyFont="1" applyBorder="1" applyAlignment="1" applyProtection="1">
      <alignment horizontal="center" vertical="center" wrapText="1"/>
      <protection hidden="1"/>
    </xf>
    <xf numFmtId="0" fontId="8" fillId="0" borderId="0" xfId="237" applyFont="1" applyAlignment="1" applyProtection="1">
      <alignment horizontal="center" vertical="center" wrapText="1"/>
      <protection hidden="1"/>
    </xf>
    <xf numFmtId="0" fontId="9" fillId="0" borderId="0" xfId="237" applyFont="1" applyAlignment="1" applyProtection="1">
      <alignment horizontal="right" vertical="center" wrapText="1"/>
      <protection hidden="1"/>
    </xf>
    <xf numFmtId="14" fontId="9" fillId="0" borderId="0" xfId="237" applyNumberFormat="1" applyFont="1" applyAlignment="1" applyProtection="1">
      <alignment horizontal="left" vertical="center" wrapText="1"/>
      <protection hidden="1"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40" applyFont="1" applyFill="1" applyAlignment="1" applyProtection="1">
      <alignment horizontal="centerContinuous" vertical="justify"/>
      <protection hidden="1"/>
    </xf>
    <xf numFmtId="0" fontId="9" fillId="0" borderId="0" xfId="240" applyFont="1" applyFill="1" applyAlignment="1" applyProtection="1">
      <alignment horizontal="centerContinuous" vertical="justify"/>
      <protection hidden="1"/>
    </xf>
    <xf numFmtId="0" fontId="8" fillId="0" borderId="0" xfId="237" applyFont="1" applyFill="1" applyBorder="1" applyAlignment="1" applyProtection="1">
      <alignment horizontal="centerContinuous" vertical="justify"/>
      <protection hidden="1"/>
    </xf>
    <xf numFmtId="0" fontId="8" fillId="0" borderId="0" xfId="240" applyFont="1" applyFill="1" applyBorder="1" applyAlignment="1" applyProtection="1">
      <alignment horizontal="centerContinuous" vertical="justify"/>
      <protection hidden="1"/>
    </xf>
    <xf numFmtId="0" fontId="8" fillId="0" borderId="0" xfId="237" applyFont="1" applyFill="1" applyBorder="1" applyAlignment="1" applyProtection="1">
      <alignment horizontal="left" vertical="justify"/>
      <protection hidden="1"/>
    </xf>
    <xf numFmtId="0" fontId="8" fillId="0" borderId="0" xfId="240" applyFont="1" applyFill="1" applyBorder="1" applyAlignment="1" applyProtection="1">
      <alignment horizontal="left" vertical="justify"/>
      <protection hidden="1"/>
    </xf>
    <xf numFmtId="0" fontId="8" fillId="0" borderId="0" xfId="238" applyFont="1" applyFill="1" applyAlignment="1" applyProtection="1">
      <alignment horizontal="right" vertical="justify"/>
      <protection hidden="1"/>
    </xf>
    <xf numFmtId="0" fontId="8" fillId="24" borderId="39" xfId="240" applyFont="1" applyFill="1" applyBorder="1" applyAlignment="1">
      <alignment horizontal="center" vertical="center" wrapText="1"/>
      <protection/>
    </xf>
    <xf numFmtId="0" fontId="8" fillId="24" borderId="40" xfId="240" applyFont="1" applyFill="1" applyBorder="1" applyAlignment="1">
      <alignment horizontal="center" vertical="justify"/>
      <protection/>
    </xf>
    <xf numFmtId="0" fontId="8" fillId="24" borderId="41" xfId="240" applyFont="1" applyFill="1" applyBorder="1" applyAlignment="1">
      <alignment horizontal="center" vertical="justify"/>
      <protection/>
    </xf>
    <xf numFmtId="0" fontId="8" fillId="0" borderId="0" xfId="240" applyFont="1" applyFill="1" applyBorder="1" applyAlignment="1" applyProtection="1">
      <alignment horizontal="left" vertical="justify"/>
      <protection locked="0"/>
    </xf>
    <xf numFmtId="3" fontId="9" fillId="0" borderId="0" xfId="240" applyNumberFormat="1" applyFont="1" applyFill="1" applyBorder="1" applyAlignment="1" applyProtection="1">
      <alignment horizontal="left" vertical="justify"/>
      <protection locked="0"/>
    </xf>
    <xf numFmtId="0" fontId="9" fillId="0" borderId="0" xfId="240" applyFont="1" applyFill="1" applyBorder="1" applyAlignment="1" applyProtection="1">
      <alignment horizontal="left" vertical="justify"/>
      <protection locked="0"/>
    </xf>
    <xf numFmtId="0" fontId="9" fillId="0" borderId="0" xfId="0" applyFont="1" applyFill="1" applyAlignment="1">
      <alignment/>
    </xf>
    <xf numFmtId="176" fontId="9" fillId="4" borderId="42" xfId="131" applyNumberFormat="1" applyFont="1" applyFill="1" applyBorder="1" applyAlignment="1" applyProtection="1">
      <alignment/>
      <protection locked="0"/>
    </xf>
    <xf numFmtId="176" fontId="8" fillId="4" borderId="42" xfId="131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137" applyFont="1" applyAlignment="1" applyProtection="1">
      <alignment horizontal="left" vertical="top"/>
      <protection hidden="1"/>
    </xf>
    <xf numFmtId="0" fontId="9" fillId="0" borderId="0" xfId="137" applyFont="1">
      <alignment/>
      <protection/>
    </xf>
    <xf numFmtId="49" fontId="8" fillId="0" borderId="0" xfId="137" applyNumberFormat="1" applyFont="1" applyAlignment="1" applyProtection="1">
      <alignment horizontal="centerContinuous" vertical="top"/>
      <protection hidden="1"/>
    </xf>
    <xf numFmtId="0" fontId="9" fillId="0" borderId="0" xfId="137" applyFont="1" applyAlignment="1" applyProtection="1">
      <alignment horizontal="centerContinuous" vertical="top"/>
      <protection hidden="1"/>
    </xf>
    <xf numFmtId="0" fontId="9" fillId="0" borderId="0" xfId="137" applyFont="1" applyProtection="1">
      <alignment/>
      <protection hidden="1"/>
    </xf>
    <xf numFmtId="49" fontId="8" fillId="0" borderId="0" xfId="137" applyNumberFormat="1" applyFont="1" applyAlignment="1" applyProtection="1">
      <alignment horizontal="right" vertical="top"/>
      <protection hidden="1"/>
    </xf>
    <xf numFmtId="0" fontId="8" fillId="24" borderId="43" xfId="137" applyFont="1" applyFill="1" applyBorder="1" applyAlignment="1">
      <alignment horizontal="centerContinuous" vertical="center" wrapText="1"/>
      <protection/>
    </xf>
    <xf numFmtId="0" fontId="8" fillId="24" borderId="44" xfId="137" applyFont="1" applyFill="1" applyBorder="1" applyAlignment="1">
      <alignment horizontal="centerContinuous" vertical="center" wrapText="1"/>
      <protection/>
    </xf>
    <xf numFmtId="0" fontId="8" fillId="24" borderId="40" xfId="137" applyFont="1" applyFill="1" applyBorder="1" applyAlignment="1">
      <alignment horizontal="center" vertical="top" wrapText="1"/>
      <protection/>
    </xf>
    <xf numFmtId="0" fontId="8" fillId="24" borderId="41" xfId="137" applyFont="1" applyFill="1" applyBorder="1" applyAlignment="1">
      <alignment horizontal="center" vertical="top" wrapText="1"/>
      <protection/>
    </xf>
    <xf numFmtId="0" fontId="8" fillId="0" borderId="11" xfId="137" applyFont="1" applyBorder="1" applyAlignment="1">
      <alignment horizontal="center"/>
      <protection/>
    </xf>
    <xf numFmtId="0" fontId="8" fillId="0" borderId="12" xfId="137" applyNumberFormat="1" applyFont="1" applyFill="1" applyBorder="1" applyAlignment="1">
      <alignment horizontal="left" wrapText="1"/>
      <protection/>
    </xf>
    <xf numFmtId="176" fontId="8" fillId="0" borderId="12" xfId="137" applyNumberFormat="1" applyFont="1" applyFill="1" applyBorder="1" applyAlignment="1">
      <alignment horizontal="right"/>
      <protection/>
    </xf>
    <xf numFmtId="49" fontId="8" fillId="0" borderId="13" xfId="137" applyNumberFormat="1" applyFont="1" applyFill="1" applyBorder="1" applyAlignment="1">
      <alignment horizontal="left"/>
      <protection/>
    </xf>
    <xf numFmtId="0" fontId="8" fillId="0" borderId="12" xfId="137" applyNumberFormat="1" applyFont="1" applyFill="1" applyBorder="1" applyAlignment="1">
      <alignment horizontal="left" wrapText="1" indent="1"/>
      <protection/>
    </xf>
    <xf numFmtId="0" fontId="9" fillId="0" borderId="12" xfId="137" applyNumberFormat="1" applyFont="1" applyFill="1" applyBorder="1" applyAlignment="1">
      <alignment horizontal="left" wrapText="1" indent="2"/>
      <protection/>
    </xf>
    <xf numFmtId="176" fontId="9" fillId="0" borderId="12" xfId="137" applyNumberFormat="1" applyFont="1" applyFill="1" applyBorder="1" applyAlignment="1">
      <alignment horizontal="right"/>
      <protection/>
    </xf>
    <xf numFmtId="49" fontId="9" fillId="0" borderId="13" xfId="137" applyNumberFormat="1" applyFont="1" applyFill="1" applyBorder="1" applyAlignment="1">
      <alignment horizontal="left"/>
      <protection/>
    </xf>
    <xf numFmtId="176" fontId="9" fillId="4" borderId="12" xfId="137" applyNumberFormat="1" applyFont="1" applyFill="1" applyBorder="1" applyAlignment="1" applyProtection="1">
      <alignment horizontal="right"/>
      <protection locked="0"/>
    </xf>
    <xf numFmtId="176" fontId="8" fillId="4" borderId="12" xfId="137" applyNumberFormat="1" applyFont="1" applyFill="1" applyBorder="1" applyAlignment="1" applyProtection="1">
      <alignment horizontal="right"/>
      <protection locked="0"/>
    </xf>
    <xf numFmtId="0" fontId="12" fillId="0" borderId="11" xfId="137" applyFont="1" applyBorder="1" applyAlignment="1">
      <alignment horizontal="center"/>
      <protection/>
    </xf>
    <xf numFmtId="49" fontId="12" fillId="0" borderId="13" xfId="137" applyNumberFormat="1" applyFont="1" applyFill="1" applyBorder="1" applyAlignment="1">
      <alignment horizontal="left"/>
      <protection/>
    </xf>
    <xf numFmtId="0" fontId="8" fillId="0" borderId="16" xfId="137" applyFont="1" applyBorder="1" applyAlignment="1">
      <alignment horizontal="center"/>
      <protection/>
    </xf>
    <xf numFmtId="0" fontId="8" fillId="0" borderId="17" xfId="137" applyNumberFormat="1" applyFont="1" applyFill="1" applyBorder="1" applyAlignment="1">
      <alignment horizontal="left" wrapText="1"/>
      <protection/>
    </xf>
    <xf numFmtId="176" fontId="8" fillId="0" borderId="17" xfId="137" applyNumberFormat="1" applyFont="1" applyFill="1" applyBorder="1" applyAlignment="1">
      <alignment horizontal="right"/>
      <protection/>
    </xf>
    <xf numFmtId="0" fontId="8" fillId="0" borderId="14" xfId="137" applyNumberFormat="1" applyFont="1" applyFill="1" applyBorder="1" applyAlignment="1">
      <alignment horizontal="left" wrapText="1" indent="1"/>
      <protection/>
    </xf>
    <xf numFmtId="176" fontId="8" fillId="0" borderId="14" xfId="137" applyNumberFormat="1" applyFont="1" applyFill="1" applyBorder="1" applyAlignment="1">
      <alignment horizontal="right"/>
      <protection/>
    </xf>
    <xf numFmtId="49" fontId="9" fillId="0" borderId="15" xfId="137" applyNumberFormat="1" applyFont="1" applyFill="1" applyBorder="1" applyAlignment="1">
      <alignment horizontal="left"/>
      <protection/>
    </xf>
    <xf numFmtId="0" fontId="8" fillId="0" borderId="45" xfId="137" applyNumberFormat="1" applyFont="1" applyFill="1" applyBorder="1" applyAlignment="1">
      <alignment horizontal="left" wrapText="1"/>
      <protection/>
    </xf>
    <xf numFmtId="176" fontId="8" fillId="0" borderId="45" xfId="137" applyNumberFormat="1" applyFont="1" applyFill="1" applyBorder="1" applyAlignment="1">
      <alignment horizontal="right"/>
      <protection/>
    </xf>
    <xf numFmtId="49" fontId="9" fillId="0" borderId="46" xfId="137" applyNumberFormat="1" applyFont="1" applyFill="1" applyBorder="1" applyAlignment="1">
      <alignment horizontal="left"/>
      <protection/>
    </xf>
    <xf numFmtId="176" fontId="8" fillId="4" borderId="45" xfId="137" applyNumberFormat="1" applyFont="1" applyFill="1" applyBorder="1" applyAlignment="1" applyProtection="1">
      <alignment horizontal="right"/>
      <protection locked="0"/>
    </xf>
    <xf numFmtId="49" fontId="8" fillId="0" borderId="29" xfId="137" applyNumberFormat="1" applyFont="1" applyFill="1" applyBorder="1" applyAlignment="1">
      <alignment horizontal="left"/>
      <protection/>
    </xf>
    <xf numFmtId="176" fontId="9" fillId="0" borderId="12" xfId="137" applyNumberFormat="1" applyFont="1" applyFill="1" applyBorder="1" applyAlignment="1" applyProtection="1">
      <alignment horizontal="right"/>
      <protection/>
    </xf>
    <xf numFmtId="0" fontId="9" fillId="0" borderId="21" xfId="137" applyFont="1" applyBorder="1" applyAlignment="1">
      <alignment horizontal="center"/>
      <protection/>
    </xf>
    <xf numFmtId="0" fontId="9" fillId="0" borderId="14" xfId="137" applyNumberFormat="1" applyFont="1" applyFill="1" applyBorder="1" applyAlignment="1">
      <alignment horizontal="left" wrapText="1" indent="2"/>
      <protection/>
    </xf>
    <xf numFmtId="176" fontId="9" fillId="4" borderId="14" xfId="137" applyNumberFormat="1" applyFont="1" applyFill="1" applyBorder="1" applyAlignment="1" applyProtection="1">
      <alignment horizontal="right"/>
      <protection locked="0"/>
    </xf>
    <xf numFmtId="49" fontId="8" fillId="0" borderId="46" xfId="137" applyNumberFormat="1" applyFont="1" applyFill="1" applyBorder="1" applyAlignment="1">
      <alignment horizontal="left"/>
      <protection/>
    </xf>
    <xf numFmtId="0" fontId="8" fillId="0" borderId="23" xfId="137" applyNumberFormat="1" applyFont="1" applyFill="1" applyBorder="1" applyAlignment="1">
      <alignment horizontal="left" wrapText="1"/>
      <protection/>
    </xf>
    <xf numFmtId="176" fontId="8" fillId="0" borderId="23" xfId="137" applyNumberFormat="1" applyFont="1" applyFill="1" applyBorder="1" applyAlignment="1" applyProtection="1">
      <alignment horizontal="right"/>
      <protection/>
    </xf>
    <xf numFmtId="49" fontId="9" fillId="0" borderId="24" xfId="137" applyNumberFormat="1" applyFont="1" applyFill="1" applyBorder="1" applyAlignment="1">
      <alignment horizontal="left"/>
      <protection/>
    </xf>
    <xf numFmtId="0" fontId="8" fillId="0" borderId="34" xfId="137" applyFont="1" applyBorder="1" applyAlignment="1">
      <alignment horizontal="center"/>
      <protection/>
    </xf>
    <xf numFmtId="0" fontId="8" fillId="0" borderId="35" xfId="137" applyFont="1" applyFill="1" applyBorder="1" applyAlignment="1">
      <alignment horizontal="left" wrapText="1"/>
      <protection/>
    </xf>
    <xf numFmtId="49" fontId="8" fillId="0" borderId="35" xfId="137" applyNumberFormat="1" applyFont="1" applyFill="1" applyBorder="1" applyAlignment="1">
      <alignment horizontal="center"/>
      <protection/>
    </xf>
    <xf numFmtId="49" fontId="8" fillId="0" borderId="36" xfId="137" applyNumberFormat="1" applyFont="1" applyFill="1" applyBorder="1" applyAlignment="1">
      <alignment horizontal="center"/>
      <protection/>
    </xf>
    <xf numFmtId="0" fontId="8" fillId="0" borderId="12" xfId="137" applyFont="1" applyFill="1" applyBorder="1" applyAlignment="1">
      <alignment horizontal="left" wrapText="1"/>
      <protection/>
    </xf>
    <xf numFmtId="10" fontId="8" fillId="0" borderId="12" xfId="137" applyNumberFormat="1" applyFont="1" applyFill="1" applyBorder="1" applyAlignment="1">
      <alignment horizontal="right"/>
      <protection/>
    </xf>
    <xf numFmtId="0" fontId="12" fillId="0" borderId="12" xfId="137" applyFont="1" applyFill="1" applyBorder="1" applyAlignment="1">
      <alignment horizontal="left" wrapText="1" indent="1"/>
      <protection/>
    </xf>
    <xf numFmtId="10" fontId="12" fillId="0" borderId="12" xfId="137" applyNumberFormat="1" applyFont="1" applyFill="1" applyBorder="1" applyAlignment="1">
      <alignment horizontal="right"/>
      <protection/>
    </xf>
    <xf numFmtId="0" fontId="9" fillId="0" borderId="14" xfId="137" applyFont="1" applyFill="1" applyBorder="1" applyAlignment="1">
      <alignment horizontal="left" wrapText="1" indent="1"/>
      <protection/>
    </xf>
    <xf numFmtId="49" fontId="8" fillId="0" borderId="15" xfId="137" applyNumberFormat="1" applyFont="1" applyFill="1" applyBorder="1" applyAlignment="1">
      <alignment horizontal="left"/>
      <protection/>
    </xf>
    <xf numFmtId="0" fontId="8" fillId="0" borderId="17" xfId="137" applyFont="1" applyFill="1" applyBorder="1" applyAlignment="1">
      <alignment horizontal="left" wrapText="1"/>
      <protection/>
    </xf>
    <xf numFmtId="10" fontId="8" fillId="0" borderId="17" xfId="137" applyNumberFormat="1" applyFont="1" applyFill="1" applyBorder="1" applyAlignment="1">
      <alignment horizontal="right"/>
      <protection/>
    </xf>
    <xf numFmtId="49" fontId="13" fillId="0" borderId="13" xfId="137" applyNumberFormat="1" applyFont="1" applyFill="1" applyBorder="1" applyAlignment="1">
      <alignment horizontal="left"/>
      <protection/>
    </xf>
    <xf numFmtId="0" fontId="9" fillId="0" borderId="15" xfId="236" applyNumberFormat="1" applyFont="1" applyFill="1" applyBorder="1" applyAlignment="1" quotePrefix="1">
      <alignment horizontal="left"/>
      <protection/>
    </xf>
    <xf numFmtId="0" fontId="8" fillId="0" borderId="17" xfId="236" applyFont="1" applyFill="1" applyBorder="1" applyAlignment="1">
      <alignment horizontal="left" wrapText="1"/>
      <protection/>
    </xf>
    <xf numFmtId="10" fontId="8" fillId="0" borderId="17" xfId="236" applyNumberFormat="1" applyFont="1" applyFill="1" applyBorder="1" applyAlignment="1">
      <alignment horizontal="right"/>
      <protection/>
    </xf>
    <xf numFmtId="49" fontId="9" fillId="0" borderId="29" xfId="236" applyNumberFormat="1" applyFont="1" applyFill="1" applyBorder="1" applyAlignment="1">
      <alignment horizontal="left"/>
      <protection/>
    </xf>
    <xf numFmtId="10" fontId="12" fillId="0" borderId="12" xfId="236" applyNumberFormat="1" applyFont="1" applyFill="1" applyBorder="1" applyAlignment="1">
      <alignment horizontal="right"/>
      <protection/>
    </xf>
    <xf numFmtId="0" fontId="12" fillId="0" borderId="13" xfId="236" applyNumberFormat="1" applyFont="1" applyFill="1" applyBorder="1" applyAlignment="1">
      <alignment horizontal="left"/>
      <protection/>
    </xf>
    <xf numFmtId="0" fontId="9" fillId="0" borderId="18" xfId="137" applyFont="1" applyBorder="1" applyAlignment="1">
      <alignment horizontal="center"/>
      <protection/>
    </xf>
    <xf numFmtId="0" fontId="9" fillId="0" borderId="19" xfId="137" applyFont="1" applyFill="1" applyBorder="1" applyAlignment="1">
      <alignment horizontal="left" wrapText="1" indent="1"/>
      <protection/>
    </xf>
    <xf numFmtId="0" fontId="9" fillId="0" borderId="20" xfId="236" applyNumberFormat="1" applyFont="1" applyFill="1" applyBorder="1" applyAlignment="1">
      <alignment horizontal="left"/>
      <protection/>
    </xf>
    <xf numFmtId="49" fontId="9" fillId="0" borderId="0" xfId="236" applyNumberFormat="1" applyFont="1" applyFill="1" applyBorder="1" applyAlignment="1">
      <alignment horizontal="left" vertical="top" wrapText="1"/>
      <protection/>
    </xf>
    <xf numFmtId="0" fontId="9" fillId="0" borderId="0" xfId="236" applyFont="1" applyFill="1" applyBorder="1" applyAlignment="1">
      <alignment horizontal="left" vertical="top" wrapText="1" indent="4"/>
      <protection/>
    </xf>
    <xf numFmtId="0" fontId="9" fillId="0" borderId="0" xfId="236" applyFont="1" applyFill="1" applyBorder="1" applyAlignment="1">
      <alignment horizontal="right" vertical="top" wrapText="1"/>
      <protection/>
    </xf>
    <xf numFmtId="0" fontId="13" fillId="0" borderId="0" xfId="236" applyFont="1" applyFill="1" applyBorder="1" applyAlignment="1">
      <alignment horizontal="right" vertical="top" wrapText="1"/>
      <protection/>
    </xf>
    <xf numFmtId="49" fontId="8" fillId="0" borderId="0" xfId="236" applyNumberFormat="1" applyFont="1" applyFill="1" applyBorder="1" applyAlignment="1">
      <alignment horizontal="left" vertical="top" wrapText="1"/>
      <protection/>
    </xf>
    <xf numFmtId="0" fontId="13" fillId="0" borderId="0" xfId="236" applyFont="1" applyFill="1" applyBorder="1" applyAlignment="1">
      <alignment horizontal="left" vertical="top" wrapText="1" indent="2"/>
      <protection/>
    </xf>
    <xf numFmtId="2" fontId="13" fillId="0" borderId="0" xfId="236" applyNumberFormat="1" applyFont="1" applyFill="1" applyBorder="1" applyAlignment="1">
      <alignment horizontal="right" vertical="top" wrapText="1"/>
      <protection/>
    </xf>
    <xf numFmtId="0" fontId="13" fillId="0" borderId="0" xfId="236" applyFont="1" applyFill="1" applyBorder="1" applyAlignment="1">
      <alignment horizontal="left" vertical="top" wrapText="1"/>
      <protection/>
    </xf>
    <xf numFmtId="2" fontId="8" fillId="0" borderId="0" xfId="236" applyNumberFormat="1" applyFont="1" applyFill="1" applyBorder="1" applyAlignment="1">
      <alignment horizontal="right" vertical="top" wrapText="1"/>
      <protection/>
    </xf>
    <xf numFmtId="49" fontId="9" fillId="0" borderId="0" xfId="236" applyNumberFormat="1" applyFont="1" applyFill="1" applyBorder="1" applyAlignment="1" quotePrefix="1">
      <alignment horizontal="left" vertical="top" wrapText="1"/>
      <protection/>
    </xf>
    <xf numFmtId="0" fontId="8" fillId="0" borderId="39" xfId="137" applyFont="1" applyBorder="1">
      <alignment/>
      <protection/>
    </xf>
    <xf numFmtId="0" fontId="9" fillId="0" borderId="39" xfId="137" applyFont="1" applyBorder="1">
      <alignment/>
      <protection/>
    </xf>
    <xf numFmtId="3" fontId="9" fillId="0" borderId="39" xfId="137" applyNumberFormat="1" applyFont="1" applyBorder="1">
      <alignment/>
      <protection/>
    </xf>
    <xf numFmtId="49" fontId="9" fillId="0" borderId="39" xfId="137" applyNumberFormat="1" applyFont="1" applyFill="1" applyBorder="1" applyAlignment="1">
      <alignment horizontal="left" vertical="top" wrapText="1"/>
      <protection/>
    </xf>
    <xf numFmtId="49" fontId="9" fillId="0" borderId="0" xfId="236" applyNumberFormat="1" applyFont="1" applyFill="1" applyBorder="1" applyAlignment="1" quotePrefix="1">
      <alignment horizontal="left" wrapText="1"/>
      <protection/>
    </xf>
    <xf numFmtId="49" fontId="9" fillId="0" borderId="0" xfId="137" applyNumberFormat="1" applyFont="1" applyFill="1" applyBorder="1" applyAlignment="1">
      <alignment horizontal="left" wrapText="1"/>
      <protection/>
    </xf>
    <xf numFmtId="49" fontId="8" fillId="0" borderId="0" xfId="137" applyNumberFormat="1" applyFont="1" applyAlignment="1">
      <alignment horizontal="left" vertical="top"/>
      <protection/>
    </xf>
    <xf numFmtId="0" fontId="9" fillId="0" borderId="0" xfId="137" applyFont="1" applyAlignment="1">
      <alignment horizontal="left" vertical="top"/>
      <protection/>
    </xf>
    <xf numFmtId="2" fontId="9" fillId="0" borderId="0" xfId="137" applyNumberFormat="1" applyFont="1" applyAlignment="1">
      <alignment horizontal="left" vertical="top"/>
      <protection/>
    </xf>
    <xf numFmtId="0" fontId="8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>
      <alignment wrapText="1"/>
    </xf>
    <xf numFmtId="0" fontId="9" fillId="3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8" fillId="0" borderId="47" xfId="241" applyFont="1" applyBorder="1" applyAlignment="1">
      <alignment horizontal="centerContinuous" vertical="center" wrapText="1"/>
      <protection/>
    </xf>
    <xf numFmtId="0" fontId="9" fillId="0" borderId="48" xfId="241" applyFont="1" applyBorder="1" applyAlignment="1">
      <alignment horizontal="centerContinuous" vertical="center" wrapText="1"/>
      <protection/>
    </xf>
    <xf numFmtId="0" fontId="9" fillId="0" borderId="0" xfId="133" applyFont="1">
      <alignment/>
      <protection/>
    </xf>
    <xf numFmtId="0" fontId="8" fillId="0" borderId="49" xfId="241" applyFont="1" applyBorder="1" applyAlignment="1">
      <alignment horizontal="centerContinuous" vertical="center" wrapText="1"/>
      <protection/>
    </xf>
    <xf numFmtId="0" fontId="9" fillId="0" borderId="50" xfId="241" applyFont="1" applyBorder="1" applyAlignment="1">
      <alignment horizontal="centerContinuous" vertical="center" wrapText="1"/>
      <protection/>
    </xf>
    <xf numFmtId="0" fontId="8" fillId="0" borderId="49" xfId="241" applyFont="1" applyBorder="1" applyAlignment="1">
      <alignment horizontal="centerContinuous" vertical="center"/>
      <protection/>
    </xf>
    <xf numFmtId="0" fontId="8" fillId="0" borderId="50" xfId="241" applyFont="1" applyBorder="1" applyAlignment="1">
      <alignment horizontal="centerContinuous" vertical="center"/>
      <protection/>
    </xf>
    <xf numFmtId="0" fontId="9" fillId="0" borderId="39" xfId="241" applyFont="1" applyBorder="1" applyAlignment="1">
      <alignment horizontal="right" vertical="center" wrapText="1"/>
      <protection/>
    </xf>
    <xf numFmtId="14" fontId="9" fillId="4" borderId="39" xfId="241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47" xfId="241" applyFont="1" applyBorder="1" applyAlignment="1">
      <alignment horizontal="left" vertical="center" wrapText="1"/>
      <protection/>
    </xf>
    <xf numFmtId="0" fontId="9" fillId="0" borderId="48" xfId="241" applyFont="1" applyBorder="1" applyAlignment="1">
      <alignment horizontal="left" vertical="center" wrapText="1"/>
      <protection/>
    </xf>
    <xf numFmtId="49" fontId="9" fillId="4" borderId="39" xfId="241" applyNumberFormat="1" applyFont="1" applyFill="1" applyBorder="1" applyAlignment="1" applyProtection="1">
      <alignment horizontal="left" vertical="center" wrapText="1"/>
      <protection locked="0"/>
    </xf>
    <xf numFmtId="0" fontId="9" fillId="0" borderId="39" xfId="241" applyFont="1" applyBorder="1" applyAlignment="1">
      <alignment horizontal="right"/>
      <protection/>
    </xf>
    <xf numFmtId="49" fontId="9" fillId="4" borderId="39" xfId="241" applyNumberFormat="1" applyFont="1" applyFill="1" applyBorder="1" applyProtection="1">
      <alignment/>
      <protection locked="0"/>
    </xf>
    <xf numFmtId="49" fontId="15" fillId="4" borderId="39" xfId="113" applyNumberFormat="1" applyFont="1" applyFill="1" applyBorder="1" applyAlignment="1" applyProtection="1">
      <alignment/>
      <protection locked="0"/>
    </xf>
    <xf numFmtId="0" fontId="9" fillId="0" borderId="47" xfId="241" applyFont="1" applyBorder="1">
      <alignment/>
      <protection/>
    </xf>
    <xf numFmtId="0" fontId="9" fillId="0" borderId="48" xfId="241" applyFont="1" applyBorder="1">
      <alignment/>
      <protection/>
    </xf>
    <xf numFmtId="0" fontId="9" fillId="0" borderId="39" xfId="0" applyFont="1" applyBorder="1" applyAlignment="1">
      <alignment wrapText="1"/>
    </xf>
    <xf numFmtId="49" fontId="9" fillId="0" borderId="39" xfId="137" applyNumberFormat="1" applyFont="1" applyBorder="1" applyAlignment="1">
      <alignment horizontal="left" vertical="top" wrapText="1"/>
      <protection/>
    </xf>
    <xf numFmtId="0" fontId="9" fillId="0" borderId="11" xfId="0" applyFont="1" applyFill="1" applyBorder="1" applyAlignment="1">
      <alignment horizontal="left" vertical="center" wrapText="1" indent="1"/>
    </xf>
    <xf numFmtId="176" fontId="8" fillId="0" borderId="13" xfId="102" applyNumberFormat="1" applyFont="1" applyFill="1" applyBorder="1" applyAlignment="1" applyProtection="1">
      <alignment horizontal="right"/>
      <protection/>
    </xf>
    <xf numFmtId="0" fontId="9" fillId="0" borderId="1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176" fontId="8" fillId="0" borderId="35" xfId="102" applyNumberFormat="1" applyFont="1" applyFill="1" applyBorder="1" applyAlignment="1" applyProtection="1">
      <alignment horizontal="right"/>
      <protection/>
    </xf>
    <xf numFmtId="176" fontId="8" fillId="0" borderId="36" xfId="102" applyNumberFormat="1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8" fillId="0" borderId="0" xfId="238" applyFont="1" applyBorder="1" applyAlignment="1" applyProtection="1">
      <alignment horizontal="centerContinuous" vertical="center"/>
      <protection hidden="1"/>
    </xf>
    <xf numFmtId="0" fontId="8" fillId="0" borderId="0" xfId="238" applyFont="1" applyBorder="1" applyAlignment="1" applyProtection="1">
      <alignment horizontal="centerContinuous" vertical="center" wrapText="1"/>
      <protection hidden="1"/>
    </xf>
    <xf numFmtId="0" fontId="9" fillId="0" borderId="0" xfId="0" applyFont="1" applyAlignment="1" applyProtection="1">
      <alignment horizontal="centerContinuous" vertical="center" wrapText="1"/>
      <protection hidden="1"/>
    </xf>
    <xf numFmtId="0" fontId="8" fillId="0" borderId="0" xfId="238" applyFont="1" applyFill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 vertical="center"/>
      <protection hidden="1"/>
    </xf>
    <xf numFmtId="0" fontId="8" fillId="0" borderId="0" xfId="237" applyFont="1" applyBorder="1" applyAlignment="1" applyProtection="1">
      <alignment horizontal="centerContinuous" vertical="top"/>
      <protection hidden="1"/>
    </xf>
    <xf numFmtId="0" fontId="8" fillId="0" borderId="0" xfId="237" applyFont="1" applyFill="1" applyBorder="1" applyAlignment="1" applyProtection="1">
      <alignment horizontal="centerContinuous" vertical="top"/>
      <protection hidden="1"/>
    </xf>
    <xf numFmtId="0" fontId="8" fillId="0" borderId="0" xfId="237" applyFont="1" applyFill="1" applyBorder="1" applyAlignment="1" applyProtection="1">
      <alignment vertical="top" wrapText="1"/>
      <protection hidden="1"/>
    </xf>
    <xf numFmtId="0" fontId="8" fillId="0" borderId="0" xfId="238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8" fillId="24" borderId="39" xfId="0" applyFont="1" applyFill="1" applyBorder="1" applyAlignment="1">
      <alignment horizontal="center" vertical="center" wrapText="1"/>
    </xf>
    <xf numFmtId="0" fontId="8" fillId="24" borderId="5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1" xfId="0" applyFont="1" applyFill="1" applyBorder="1" applyAlignment="1" quotePrefix="1">
      <alignment horizontal="left" vertical="center" wrapText="1" indent="2"/>
    </xf>
    <xf numFmtId="0" fontId="9" fillId="0" borderId="18" xfId="0" applyFont="1" applyBorder="1" applyAlignment="1" quotePrefix="1">
      <alignment horizontal="left" vertical="center" wrapText="1" indent="1"/>
    </xf>
    <xf numFmtId="0" fontId="9" fillId="30" borderId="11" xfId="240" applyFont="1" applyFill="1" applyBorder="1" applyAlignment="1">
      <alignment horizontal="left" vertical="justify" indent="2"/>
      <protection/>
    </xf>
    <xf numFmtId="0" fontId="9" fillId="0" borderId="11" xfId="240" applyFont="1" applyFill="1" applyBorder="1" applyAlignment="1" quotePrefix="1">
      <alignment horizontal="left" vertical="justify" indent="2"/>
      <protection/>
    </xf>
    <xf numFmtId="0" fontId="9" fillId="0" borderId="11" xfId="240" applyFont="1" applyFill="1" applyBorder="1" applyAlignment="1" quotePrefix="1">
      <alignment horizontal="left" vertical="justify" indent="1"/>
      <protection/>
    </xf>
    <xf numFmtId="0" fontId="9" fillId="0" borderId="18" xfId="240" applyFont="1" applyFill="1" applyBorder="1" applyAlignment="1" quotePrefix="1">
      <alignment horizontal="left" vertical="justify" indent="1"/>
      <protection/>
    </xf>
    <xf numFmtId="0" fontId="9" fillId="0" borderId="12" xfId="137" applyNumberFormat="1" applyFont="1" applyFill="1" applyBorder="1" applyAlignment="1" quotePrefix="1">
      <alignment horizontal="left" wrapText="1" indent="3"/>
      <protection/>
    </xf>
    <xf numFmtId="0" fontId="9" fillId="0" borderId="22" xfId="240" applyFont="1" applyFill="1" applyBorder="1" applyAlignment="1">
      <alignment horizontal="left" vertical="justify" indent="1"/>
      <protection/>
    </xf>
    <xf numFmtId="0" fontId="8" fillId="24" borderId="40" xfId="0" applyFont="1" applyFill="1" applyBorder="1" applyAlignment="1">
      <alignment horizontal="center" vertical="center" wrapText="1"/>
    </xf>
    <xf numFmtId="0" fontId="8" fillId="24" borderId="4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wrapText="1"/>
    </xf>
    <xf numFmtId="176" fontId="8" fillId="0" borderId="12" xfId="137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9" fillId="4" borderId="38" xfId="0" applyNumberFormat="1" applyFont="1" applyFill="1" applyBorder="1" applyAlignment="1" applyProtection="1">
      <alignment/>
      <protection locked="0"/>
    </xf>
    <xf numFmtId="176" fontId="9" fillId="4" borderId="52" xfId="0" applyNumberFormat="1" applyFont="1" applyFill="1" applyBorder="1" applyAlignment="1" applyProtection="1">
      <alignment/>
      <protection locked="0"/>
    </xf>
    <xf numFmtId="176" fontId="8" fillId="4" borderId="19" xfId="0" applyNumberFormat="1" applyFont="1" applyFill="1" applyBorder="1" applyAlignment="1" applyProtection="1">
      <alignment/>
      <protection locked="0"/>
    </xf>
    <xf numFmtId="176" fontId="8" fillId="4" borderId="20" xfId="0" applyNumberFormat="1" applyFont="1" applyFill="1" applyBorder="1" applyAlignment="1" applyProtection="1">
      <alignment/>
      <protection locked="0"/>
    </xf>
    <xf numFmtId="176" fontId="8" fillId="0" borderId="24" xfId="0" applyNumberFormat="1" applyFont="1" applyFill="1" applyBorder="1" applyAlignment="1">
      <alignment/>
    </xf>
    <xf numFmtId="0" fontId="8" fillId="31" borderId="53" xfId="0" applyFont="1" applyFill="1" applyBorder="1" applyAlignment="1">
      <alignment wrapText="1"/>
    </xf>
    <xf numFmtId="0" fontId="8" fillId="31" borderId="54" xfId="0" applyFont="1" applyFill="1" applyBorder="1" applyAlignment="1">
      <alignment horizontal="center" wrapText="1"/>
    </xf>
    <xf numFmtId="176" fontId="8" fillId="31" borderId="54" xfId="0" applyNumberFormat="1" applyFont="1" applyFill="1" applyBorder="1" applyAlignment="1">
      <alignment/>
    </xf>
    <xf numFmtId="176" fontId="8" fillId="31" borderId="55" xfId="0" applyNumberFormat="1" applyFont="1" applyFill="1" applyBorder="1" applyAlignment="1">
      <alignment/>
    </xf>
    <xf numFmtId="0" fontId="9" fillId="31" borderId="56" xfId="0" applyFont="1" applyFill="1" applyBorder="1" applyAlignment="1">
      <alignment wrapText="1"/>
    </xf>
    <xf numFmtId="0" fontId="9" fillId="31" borderId="57" xfId="0" applyFont="1" applyFill="1" applyBorder="1" applyAlignment="1">
      <alignment horizontal="center" wrapText="1"/>
    </xf>
    <xf numFmtId="176" fontId="9" fillId="31" borderId="57" xfId="0" applyNumberFormat="1" applyFont="1" applyFill="1" applyBorder="1" applyAlignment="1">
      <alignment/>
    </xf>
    <xf numFmtId="176" fontId="9" fillId="31" borderId="58" xfId="0" applyNumberFormat="1" applyFont="1" applyFill="1" applyBorder="1" applyAlignment="1">
      <alignment/>
    </xf>
    <xf numFmtId="0" fontId="8" fillId="31" borderId="53" xfId="0" applyFont="1" applyFill="1" applyBorder="1" applyAlignment="1">
      <alignment horizontal="left" wrapText="1"/>
    </xf>
    <xf numFmtId="0" fontId="14" fillId="31" borderId="54" xfId="0" applyFont="1" applyFill="1" applyBorder="1" applyAlignment="1">
      <alignment horizontal="center" wrapText="1"/>
    </xf>
    <xf numFmtId="176" fontId="9" fillId="32" borderId="54" xfId="0" applyNumberFormat="1" applyFont="1" applyFill="1" applyBorder="1" applyAlignment="1">
      <alignment/>
    </xf>
    <xf numFmtId="176" fontId="9" fillId="32" borderId="55" xfId="0" applyNumberFormat="1" applyFont="1" applyFill="1" applyBorder="1" applyAlignment="1">
      <alignment/>
    </xf>
    <xf numFmtId="0" fontId="8" fillId="31" borderId="53" xfId="0" applyFont="1" applyFill="1" applyBorder="1" applyAlignment="1">
      <alignment horizontal="left" vertical="center" wrapText="1"/>
    </xf>
    <xf numFmtId="176" fontId="16" fillId="31" borderId="59" xfId="0" applyNumberFormat="1" applyFont="1" applyFill="1" applyBorder="1" applyAlignment="1">
      <alignment horizontal="right" vertical="center"/>
    </xf>
    <xf numFmtId="176" fontId="16" fillId="31" borderId="60" xfId="0" applyNumberFormat="1" applyFont="1" applyFill="1" applyBorder="1" applyAlignment="1">
      <alignment horizontal="right" vertical="center"/>
    </xf>
    <xf numFmtId="176" fontId="16" fillId="31" borderId="61" xfId="0" applyNumberFormat="1" applyFont="1" applyFill="1" applyBorder="1" applyAlignment="1">
      <alignment horizontal="right" vertical="center"/>
    </xf>
    <xf numFmtId="176" fontId="16" fillId="31" borderId="62" xfId="0" applyNumberFormat="1" applyFont="1" applyFill="1" applyBorder="1" applyAlignment="1">
      <alignment horizontal="right" vertical="center"/>
    </xf>
    <xf numFmtId="176" fontId="9" fillId="31" borderId="63" xfId="0" applyNumberFormat="1" applyFont="1" applyFill="1" applyBorder="1" applyAlignment="1">
      <alignment horizontal="right" vertical="center"/>
    </xf>
    <xf numFmtId="176" fontId="9" fillId="31" borderId="64" xfId="0" applyNumberFormat="1" applyFont="1" applyFill="1" applyBorder="1" applyAlignment="1">
      <alignment horizontal="right" vertical="center"/>
    </xf>
    <xf numFmtId="0" fontId="9" fillId="31" borderId="53" xfId="240" applyFont="1" applyFill="1" applyBorder="1" applyAlignment="1">
      <alignment horizontal="left" vertical="justify" indent="1"/>
      <protection/>
    </xf>
    <xf numFmtId="176" fontId="9" fillId="31" borderId="54" xfId="240" applyNumberFormat="1" applyFont="1" applyFill="1" applyBorder="1" applyAlignment="1" applyProtection="1">
      <alignment vertical="justify"/>
      <protection/>
    </xf>
    <xf numFmtId="176" fontId="9" fillId="31" borderId="55" xfId="240" applyNumberFormat="1" applyFont="1" applyFill="1" applyBorder="1" applyAlignment="1" applyProtection="1">
      <alignment vertical="justify"/>
      <protection/>
    </xf>
    <xf numFmtId="0" fontId="8" fillId="31" borderId="53" xfId="240" applyFont="1" applyFill="1" applyBorder="1" applyAlignment="1">
      <alignment horizontal="left" vertical="justify"/>
      <protection/>
    </xf>
    <xf numFmtId="176" fontId="8" fillId="31" borderId="54" xfId="240" applyNumberFormat="1" applyFont="1" applyFill="1" applyBorder="1" applyAlignment="1" applyProtection="1">
      <alignment vertical="justify"/>
      <protection/>
    </xf>
    <xf numFmtId="176" fontId="8" fillId="31" borderId="55" xfId="240" applyNumberFormat="1" applyFont="1" applyFill="1" applyBorder="1" applyAlignment="1" applyProtection="1">
      <alignment vertical="justify"/>
      <protection/>
    </xf>
    <xf numFmtId="0" fontId="8" fillId="31" borderId="53" xfId="137" applyFont="1" applyFill="1" applyBorder="1" applyAlignment="1">
      <alignment horizontal="center"/>
      <protection/>
    </xf>
    <xf numFmtId="49" fontId="8" fillId="31" borderId="54" xfId="137" applyNumberFormat="1" applyFont="1" applyFill="1" applyBorder="1" applyAlignment="1">
      <alignment horizontal="center" vertical="center" wrapText="1"/>
      <protection/>
    </xf>
    <xf numFmtId="0" fontId="8" fillId="31" borderId="54" xfId="137" applyNumberFormat="1" applyFont="1" applyFill="1" applyBorder="1" applyAlignment="1">
      <alignment horizontal="left" wrapText="1"/>
      <protection/>
    </xf>
    <xf numFmtId="176" fontId="8" fillId="31" borderId="54" xfId="137" applyNumberFormat="1" applyFont="1" applyFill="1" applyBorder="1" applyAlignment="1">
      <alignment horizontal="right" vertical="top"/>
      <protection/>
    </xf>
    <xf numFmtId="49" fontId="9" fillId="31" borderId="55" xfId="137" applyNumberFormat="1" applyFont="1" applyFill="1" applyBorder="1" applyAlignment="1">
      <alignment horizontal="left" wrapText="1"/>
      <protection/>
    </xf>
    <xf numFmtId="0" fontId="9" fillId="0" borderId="22" xfId="0" applyFont="1" applyFill="1" applyBorder="1" applyAlignment="1">
      <alignment horizontal="left" wrapText="1" indent="1"/>
    </xf>
    <xf numFmtId="0" fontId="9" fillId="0" borderId="23" xfId="0" applyFont="1" applyFill="1" applyBorder="1" applyAlignment="1">
      <alignment horizontal="center" wrapText="1"/>
    </xf>
    <xf numFmtId="176" fontId="9" fillId="4" borderId="65" xfId="0" applyNumberFormat="1" applyFont="1" applyFill="1" applyBorder="1" applyAlignment="1" applyProtection="1">
      <alignment/>
      <protection locked="0"/>
    </xf>
    <xf numFmtId="4" fontId="9" fillId="0" borderId="14" xfId="137" applyNumberFormat="1" applyFont="1" applyFill="1" applyBorder="1" applyAlignment="1">
      <alignment horizontal="right"/>
      <protection/>
    </xf>
    <xf numFmtId="4" fontId="9" fillId="0" borderId="19" xfId="137" applyNumberFormat="1" applyFont="1" applyFill="1" applyBorder="1" applyAlignment="1">
      <alignment horizontal="right"/>
      <protection/>
    </xf>
    <xf numFmtId="0" fontId="12" fillId="0" borderId="0" xfId="133" applyFont="1">
      <alignment/>
      <protection/>
    </xf>
    <xf numFmtId="0" fontId="12" fillId="0" borderId="38" xfId="0" applyFont="1" applyFill="1" applyBorder="1" applyAlignment="1">
      <alignment horizontal="center" wrapText="1"/>
    </xf>
    <xf numFmtId="176" fontId="12" fillId="4" borderId="38" xfId="0" applyNumberFormat="1" applyFont="1" applyFill="1" applyBorder="1" applyAlignment="1" applyProtection="1">
      <alignment/>
      <protection locked="0"/>
    </xf>
    <xf numFmtId="176" fontId="12" fillId="4" borderId="52" xfId="0" applyNumberFormat="1" applyFont="1" applyFill="1" applyBorder="1" applyAlignment="1" applyProtection="1">
      <alignment/>
      <protection locked="0"/>
    </xf>
    <xf numFmtId="176" fontId="9" fillId="0" borderId="12" xfId="0" applyNumberFormat="1" applyFont="1" applyBorder="1" applyAlignment="1">
      <alignment horizontal="right" vertical="center"/>
    </xf>
    <xf numFmtId="176" fontId="8" fillId="0" borderId="35" xfId="0" applyNumberFormat="1" applyFont="1" applyFill="1" applyBorder="1" applyAlignment="1">
      <alignment horizontal="right" vertical="center"/>
    </xf>
    <xf numFmtId="176" fontId="8" fillId="0" borderId="36" xfId="0" applyNumberFormat="1" applyFont="1" applyFill="1" applyBorder="1" applyAlignment="1">
      <alignment horizontal="right" vertical="center"/>
    </xf>
    <xf numFmtId="176" fontId="9" fillId="4" borderId="12" xfId="0" applyNumberFormat="1" applyFont="1" applyFill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4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32" xfId="0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right" vertical="center"/>
    </xf>
    <xf numFmtId="176" fontId="8" fillId="0" borderId="33" xfId="0" applyNumberFormat="1" applyFont="1" applyFill="1" applyBorder="1" applyAlignment="1">
      <alignment horizontal="right" vertical="center"/>
    </xf>
    <xf numFmtId="0" fontId="8" fillId="31" borderId="54" xfId="0" applyFont="1" applyFill="1" applyBorder="1" applyAlignment="1">
      <alignment horizontal="center" vertical="center" wrapText="1"/>
    </xf>
    <xf numFmtId="176" fontId="8" fillId="31" borderId="54" xfId="0" applyNumberFormat="1" applyFont="1" applyFill="1" applyBorder="1" applyAlignment="1">
      <alignment horizontal="right" vertical="center"/>
    </xf>
    <xf numFmtId="176" fontId="8" fillId="31" borderId="55" xfId="0" applyNumberFormat="1" applyFont="1" applyFill="1" applyBorder="1" applyAlignment="1">
      <alignment horizontal="right" vertical="center"/>
    </xf>
    <xf numFmtId="176" fontId="8" fillId="4" borderId="32" xfId="0" applyNumberFormat="1" applyFont="1" applyFill="1" applyBorder="1" applyAlignment="1" applyProtection="1">
      <alignment horizontal="right" vertical="center"/>
      <protection locked="0"/>
    </xf>
    <xf numFmtId="176" fontId="8" fillId="4" borderId="33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Border="1" applyAlignment="1">
      <alignment horizontal="center" vertical="center" wrapText="1"/>
    </xf>
    <xf numFmtId="176" fontId="9" fillId="4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176" fontId="8" fillId="4" borderId="10" xfId="0" applyNumberFormat="1" applyFont="1" applyFill="1" applyBorder="1" applyAlignment="1" applyProtection="1">
      <alignment vertical="center"/>
      <protection locked="0"/>
    </xf>
    <xf numFmtId="176" fontId="8" fillId="4" borderId="30" xfId="0" applyNumberFormat="1" applyFont="1" applyFill="1" applyBorder="1" applyAlignment="1" applyProtection="1">
      <alignment vertical="center"/>
      <protection locked="0"/>
    </xf>
    <xf numFmtId="176" fontId="8" fillId="4" borderId="32" xfId="0" applyNumberFormat="1" applyFont="1" applyFill="1" applyBorder="1" applyAlignment="1" applyProtection="1">
      <alignment vertical="center"/>
      <protection locked="0"/>
    </xf>
    <xf numFmtId="176" fontId="8" fillId="4" borderId="33" xfId="0" applyNumberFormat="1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quotePrefix="1">
      <alignment horizontal="left" wrapText="1" indent="2"/>
    </xf>
    <xf numFmtId="49" fontId="8" fillId="0" borderId="12" xfId="137" applyNumberFormat="1" applyFont="1" applyFill="1" applyBorder="1" applyAlignment="1">
      <alignment horizontal="center" vertical="center" wrapText="1"/>
      <protection/>
    </xf>
    <xf numFmtId="49" fontId="9" fillId="0" borderId="12" xfId="137" applyNumberFormat="1" applyFont="1" applyFill="1" applyBorder="1" applyAlignment="1">
      <alignment horizontal="center" vertical="center" wrapText="1"/>
      <protection/>
    </xf>
    <xf numFmtId="49" fontId="8" fillId="0" borderId="17" xfId="137" applyNumberFormat="1" applyFont="1" applyFill="1" applyBorder="1" applyAlignment="1">
      <alignment horizontal="center" vertical="center" wrapText="1"/>
      <protection/>
    </xf>
    <xf numFmtId="49" fontId="8" fillId="0" borderId="14" xfId="137" applyNumberFormat="1" applyFont="1" applyFill="1" applyBorder="1" applyAlignment="1">
      <alignment horizontal="center" vertical="center" wrapText="1"/>
      <protection/>
    </xf>
    <xf numFmtId="49" fontId="8" fillId="0" borderId="45" xfId="137" applyNumberFormat="1" applyFont="1" applyFill="1" applyBorder="1" applyAlignment="1">
      <alignment horizontal="center" vertical="center" wrapText="1"/>
      <protection/>
    </xf>
    <xf numFmtId="49" fontId="9" fillId="0" borderId="14" xfId="137" applyNumberFormat="1" applyFont="1" applyFill="1" applyBorder="1" applyAlignment="1">
      <alignment horizontal="center" vertical="center" wrapText="1"/>
      <protection/>
    </xf>
    <xf numFmtId="49" fontId="8" fillId="0" borderId="23" xfId="137" applyNumberFormat="1" applyFont="1" applyFill="1" applyBorder="1" applyAlignment="1">
      <alignment horizontal="center" vertical="center" wrapText="1"/>
      <protection/>
    </xf>
    <xf numFmtId="49" fontId="8" fillId="0" borderId="35" xfId="137" applyNumberFormat="1" applyFont="1" applyFill="1" applyBorder="1" applyAlignment="1">
      <alignment horizontal="center" vertical="center" wrapText="1"/>
      <protection/>
    </xf>
    <xf numFmtId="49" fontId="12" fillId="0" borderId="12" xfId="137" applyNumberFormat="1" applyFont="1" applyFill="1" applyBorder="1" applyAlignment="1">
      <alignment horizontal="center" vertical="center" wrapText="1"/>
      <protection/>
    </xf>
    <xf numFmtId="49" fontId="9" fillId="0" borderId="14" xfId="236" applyNumberFormat="1" applyFont="1" applyFill="1" applyBorder="1" applyAlignment="1">
      <alignment horizontal="center" vertical="center" wrapText="1"/>
      <protection/>
    </xf>
    <xf numFmtId="49" fontId="8" fillId="0" borderId="17" xfId="236" applyNumberFormat="1" applyFont="1" applyFill="1" applyBorder="1" applyAlignment="1">
      <alignment horizontal="center" vertical="center" wrapText="1"/>
      <protection/>
    </xf>
    <xf numFmtId="49" fontId="12" fillId="0" borderId="12" xfId="236" applyNumberFormat="1" applyFont="1" applyFill="1" applyBorder="1" applyAlignment="1">
      <alignment horizontal="center" vertical="center" wrapText="1"/>
      <protection/>
    </xf>
    <xf numFmtId="49" fontId="9" fillId="0" borderId="19" xfId="236" applyNumberFormat="1" applyFont="1" applyFill="1" applyBorder="1" applyAlignment="1">
      <alignment horizontal="center" vertical="center" wrapText="1"/>
      <protection/>
    </xf>
    <xf numFmtId="0" fontId="8" fillId="0" borderId="0" xfId="137" applyNumberFormat="1" applyFont="1" applyAlignment="1" applyProtection="1">
      <alignment horizontal="centerContinuous" vertical="top"/>
      <protection hidden="1"/>
    </xf>
    <xf numFmtId="0" fontId="9" fillId="0" borderId="0" xfId="0" applyNumberFormat="1" applyFont="1" applyAlignment="1" applyProtection="1">
      <alignment horizontal="centerContinuous"/>
      <protection hidden="1"/>
    </xf>
    <xf numFmtId="176" fontId="9" fillId="33" borderId="47" xfId="0" applyNumberFormat="1" applyFont="1" applyFill="1" applyBorder="1" applyAlignment="1" applyProtection="1">
      <alignment horizontal="right"/>
      <protection hidden="1"/>
    </xf>
    <xf numFmtId="176" fontId="9" fillId="33" borderId="66" xfId="0" applyNumberFormat="1" applyFont="1" applyFill="1" applyBorder="1" applyAlignment="1" applyProtection="1">
      <alignment horizontal="left"/>
      <protection hidden="1"/>
    </xf>
    <xf numFmtId="176" fontId="9" fillId="33" borderId="66" xfId="0" applyNumberFormat="1" applyFont="1" applyFill="1" applyBorder="1" applyAlignment="1" applyProtection="1">
      <alignment horizontal="right"/>
      <protection hidden="1"/>
    </xf>
    <xf numFmtId="176" fontId="9" fillId="0" borderId="67" xfId="0" applyNumberFormat="1" applyFont="1" applyFill="1" applyBorder="1" applyAlignment="1" applyProtection="1">
      <alignment horizontal="right"/>
      <protection hidden="1"/>
    </xf>
    <xf numFmtId="176" fontId="9" fillId="0" borderId="68" xfId="0" applyNumberFormat="1" applyFont="1" applyFill="1" applyBorder="1" applyAlignment="1" applyProtection="1">
      <alignment horizontal="left"/>
      <protection hidden="1"/>
    </xf>
    <xf numFmtId="176" fontId="9" fillId="0" borderId="68" xfId="0" applyNumberFormat="1" applyFont="1" applyFill="1" applyBorder="1" applyAlignment="1" applyProtection="1">
      <alignment horizontal="right"/>
      <protection hidden="1"/>
    </xf>
    <xf numFmtId="176" fontId="9" fillId="0" borderId="0" xfId="0" applyNumberFormat="1" applyFont="1" applyFill="1" applyBorder="1" applyAlignment="1" applyProtection="1">
      <alignment horizontal="right"/>
      <protection hidden="1"/>
    </xf>
    <xf numFmtId="0" fontId="9" fillId="0" borderId="67" xfId="0" applyFont="1" applyBorder="1" applyAlignment="1" applyProtection="1">
      <alignment/>
      <protection hidden="1"/>
    </xf>
    <xf numFmtId="0" fontId="8" fillId="24" borderId="47" xfId="137" applyFont="1" applyFill="1" applyBorder="1" applyAlignment="1" applyProtection="1">
      <alignment horizontal="centerContinuous" vertical="center" wrapText="1"/>
      <protection hidden="1"/>
    </xf>
    <xf numFmtId="0" fontId="9" fillId="24" borderId="66" xfId="137" applyFont="1" applyFill="1" applyBorder="1" applyAlignment="1" applyProtection="1">
      <alignment horizontal="centerContinuous" vertical="center" wrapText="1"/>
      <protection hidden="1"/>
    </xf>
    <xf numFmtId="0" fontId="9" fillId="24" borderId="48" xfId="137" applyFont="1" applyFill="1" applyBorder="1" applyAlignment="1" applyProtection="1">
      <alignment horizontal="centerContinuous" vertic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9" fillId="0" borderId="69" xfId="0" applyNumberFormat="1" applyFont="1" applyBorder="1" applyAlignment="1" applyProtection="1">
      <alignment/>
      <protection hidden="1"/>
    </xf>
    <xf numFmtId="0" fontId="8" fillId="0" borderId="49" xfId="0" applyFont="1" applyBorder="1" applyAlignment="1" applyProtection="1">
      <alignment horizontal="left"/>
      <protection hidden="1"/>
    </xf>
    <xf numFmtId="3" fontId="8" fillId="0" borderId="68" xfId="0" applyNumberFormat="1" applyFont="1" applyBorder="1" applyAlignment="1" applyProtection="1">
      <alignment/>
      <protection hidden="1"/>
    </xf>
    <xf numFmtId="3" fontId="8" fillId="0" borderId="50" xfId="0" applyNumberFormat="1" applyFont="1" applyBorder="1" applyAlignment="1" applyProtection="1">
      <alignment/>
      <protection hidden="1"/>
    </xf>
    <xf numFmtId="0" fontId="9" fillId="0" borderId="67" xfId="0" applyFont="1" applyBorder="1" applyAlignment="1" applyProtection="1">
      <alignment vertical="center" wrapText="1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3" fontId="9" fillId="0" borderId="69" xfId="0" applyNumberFormat="1" applyFont="1" applyBorder="1" applyAlignment="1" applyProtection="1">
      <alignment vertical="center"/>
      <protection hidden="1"/>
    </xf>
    <xf numFmtId="0" fontId="9" fillId="0" borderId="67" xfId="0" applyFont="1" applyBorder="1" applyAlignment="1" applyProtection="1">
      <alignment horizontal="left" wrapText="1"/>
      <protection hidden="1"/>
    </xf>
    <xf numFmtId="0" fontId="9" fillId="0" borderId="67" xfId="0" applyFont="1" applyBorder="1" applyAlignment="1" applyProtection="1">
      <alignment horizontal="left"/>
      <protection hidden="1"/>
    </xf>
    <xf numFmtId="176" fontId="9" fillId="0" borderId="0" xfId="0" applyNumberFormat="1" applyFont="1" applyFill="1" applyBorder="1" applyAlignment="1" applyProtection="1">
      <alignment horizontal="left"/>
      <protection hidden="1"/>
    </xf>
    <xf numFmtId="0" fontId="8" fillId="24" borderId="48" xfId="137" applyFont="1" applyFill="1" applyBorder="1" applyAlignment="1" applyProtection="1">
      <alignment horizontal="centerContinuous" vertical="center" wrapText="1"/>
      <protection hidden="1"/>
    </xf>
    <xf numFmtId="3" fontId="8" fillId="0" borderId="69" xfId="0" applyNumberFormat="1" applyFont="1" applyBorder="1" applyAlignment="1" applyProtection="1">
      <alignment/>
      <protection hidden="1"/>
    </xf>
    <xf numFmtId="0" fontId="9" fillId="0" borderId="70" xfId="0" applyFont="1" applyBorder="1" applyAlignment="1" applyProtection="1">
      <alignment/>
      <protection hidden="1"/>
    </xf>
    <xf numFmtId="0" fontId="9" fillId="0" borderId="49" xfId="0" applyFont="1" applyBorder="1" applyAlignment="1" applyProtection="1">
      <alignment/>
      <protection hidden="1"/>
    </xf>
    <xf numFmtId="3" fontId="9" fillId="0" borderId="68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67" xfId="137" applyFont="1" applyFill="1" applyBorder="1" applyAlignment="1" applyProtection="1">
      <alignment horizontal="left" vertical="center"/>
      <protection hidden="1"/>
    </xf>
    <xf numFmtId="3" fontId="9" fillId="0" borderId="0" xfId="137" applyNumberFormat="1" applyFont="1" applyFill="1" applyBorder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8" fillId="0" borderId="69" xfId="0" applyNumberFormat="1" applyFont="1" applyBorder="1" applyAlignment="1" applyProtection="1">
      <alignment/>
      <protection hidden="1"/>
    </xf>
    <xf numFmtId="3" fontId="9" fillId="0" borderId="68" xfId="0" applyNumberFormat="1" applyFont="1" applyBorder="1" applyAlignment="1" applyProtection="1">
      <alignment/>
      <protection hidden="1"/>
    </xf>
    <xf numFmtId="3" fontId="8" fillId="0" borderId="50" xfId="0" applyNumberFormat="1" applyFont="1" applyBorder="1" applyAlignment="1" applyProtection="1">
      <alignment/>
      <protection hidden="1"/>
    </xf>
    <xf numFmtId="49" fontId="9" fillId="0" borderId="39" xfId="0" applyNumberFormat="1" applyFont="1" applyBorder="1" applyAlignment="1">
      <alignment/>
    </xf>
    <xf numFmtId="0" fontId="9" fillId="0" borderId="39" xfId="0" applyFont="1" applyBorder="1" applyAlignment="1">
      <alignment/>
    </xf>
    <xf numFmtId="0" fontId="8" fillId="0" borderId="39" xfId="0" applyFont="1" applyBorder="1" applyAlignment="1">
      <alignment/>
    </xf>
    <xf numFmtId="49" fontId="8" fillId="0" borderId="39" xfId="0" applyNumberFormat="1" applyFont="1" applyBorder="1" applyAlignment="1">
      <alignment/>
    </xf>
    <xf numFmtId="0" fontId="8" fillId="0" borderId="39" xfId="104" applyNumberFormat="1" applyFont="1" applyBorder="1" applyAlignment="1">
      <alignment/>
    </xf>
    <xf numFmtId="0" fontId="8" fillId="0" borderId="39" xfId="0" applyFont="1" applyBorder="1" applyAlignment="1">
      <alignment wrapText="1"/>
    </xf>
    <xf numFmtId="49" fontId="9" fillId="0" borderId="29" xfId="137" applyNumberFormat="1" applyFont="1" applyFill="1" applyBorder="1" applyAlignment="1">
      <alignment horizontal="left" wrapText="1"/>
      <protection/>
    </xf>
    <xf numFmtId="49" fontId="9" fillId="0" borderId="13" xfId="137" applyNumberFormat="1" applyFont="1" applyFill="1" applyBorder="1" applyAlignment="1">
      <alignment horizontal="left" wrapText="1"/>
      <protection/>
    </xf>
    <xf numFmtId="49" fontId="9" fillId="0" borderId="46" xfId="137" applyNumberFormat="1" applyFont="1" applyFill="1" applyBorder="1" applyAlignment="1">
      <alignment horizontal="left" wrapText="1"/>
      <protection/>
    </xf>
    <xf numFmtId="49" fontId="9" fillId="0" borderId="15" xfId="137" applyNumberFormat="1" applyFont="1" applyFill="1" applyBorder="1" applyAlignment="1">
      <alignment horizontal="left" wrapText="1"/>
      <protection/>
    </xf>
    <xf numFmtId="0" fontId="9" fillId="0" borderId="39" xfId="137" applyFont="1" applyFill="1" applyBorder="1" applyAlignment="1">
      <alignment wrapText="1"/>
      <protection/>
    </xf>
    <xf numFmtId="49" fontId="53" fillId="0" borderId="39" xfId="0" applyNumberFormat="1" applyFont="1" applyBorder="1" applyAlignment="1">
      <alignment/>
    </xf>
    <xf numFmtId="0" fontId="8" fillId="0" borderId="11" xfId="137" applyFont="1" applyFill="1" applyBorder="1" applyAlignment="1">
      <alignment horizontal="center"/>
      <protection/>
    </xf>
    <xf numFmtId="0" fontId="8" fillId="0" borderId="16" xfId="137" applyFont="1" applyFill="1" applyBorder="1" applyAlignment="1">
      <alignment horizontal="center"/>
      <protection/>
    </xf>
    <xf numFmtId="0" fontId="8" fillId="0" borderId="21" xfId="137" applyFont="1" applyFill="1" applyBorder="1" applyAlignment="1">
      <alignment horizontal="center"/>
      <protection/>
    </xf>
    <xf numFmtId="0" fontId="8" fillId="0" borderId="71" xfId="137" applyFont="1" applyFill="1" applyBorder="1" applyAlignment="1">
      <alignment horizontal="center"/>
      <protection/>
    </xf>
    <xf numFmtId="0" fontId="9" fillId="0" borderId="11" xfId="137" applyFont="1" applyFill="1" applyBorder="1" applyAlignment="1">
      <alignment horizontal="center"/>
      <protection/>
    </xf>
    <xf numFmtId="0" fontId="9" fillId="0" borderId="21" xfId="137" applyFont="1" applyFill="1" applyBorder="1" applyAlignment="1">
      <alignment horizontal="center"/>
      <protection/>
    </xf>
    <xf numFmtId="0" fontId="8" fillId="0" borderId="22" xfId="137" applyFont="1" applyFill="1" applyBorder="1" applyAlignment="1">
      <alignment horizontal="center"/>
      <protection/>
    </xf>
    <xf numFmtId="3" fontId="9" fillId="0" borderId="39" xfId="0" applyNumberFormat="1" applyFont="1" applyBorder="1" applyAlignment="1" applyProtection="1">
      <alignment/>
      <protection/>
    </xf>
    <xf numFmtId="3" fontId="9" fillId="34" borderId="39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35" borderId="72" xfId="0" applyNumberFormat="1" applyFont="1" applyFill="1" applyBorder="1" applyAlignment="1">
      <alignment/>
    </xf>
    <xf numFmtId="1" fontId="9" fillId="35" borderId="39" xfId="0" applyNumberFormat="1" applyFont="1" applyFill="1" applyBorder="1" applyAlignment="1">
      <alignment/>
    </xf>
    <xf numFmtId="14" fontId="9" fillId="35" borderId="39" xfId="0" applyNumberFormat="1" applyFont="1" applyFill="1" applyBorder="1" applyAlignment="1">
      <alignment/>
    </xf>
    <xf numFmtId="0" fontId="8" fillId="35" borderId="39" xfId="137" applyFont="1" applyFill="1" applyBorder="1" applyAlignment="1">
      <alignment horizontal="center"/>
      <protection/>
    </xf>
    <xf numFmtId="0" fontId="8" fillId="35" borderId="39" xfId="137" applyNumberFormat="1" applyFont="1" applyFill="1" applyBorder="1" applyAlignment="1">
      <alignment horizontal="left" wrapText="1"/>
      <protection/>
    </xf>
    <xf numFmtId="0" fontId="9" fillId="35" borderId="39" xfId="0" applyFont="1" applyFill="1" applyBorder="1" applyAlignment="1">
      <alignment/>
    </xf>
    <xf numFmtId="3" fontId="9" fillId="35" borderId="73" xfId="0" applyNumberFormat="1" applyFont="1" applyFill="1" applyBorder="1" applyAlignment="1">
      <alignment/>
    </xf>
    <xf numFmtId="0" fontId="8" fillId="35" borderId="39" xfId="137" applyNumberFormat="1" applyFont="1" applyFill="1" applyBorder="1" applyAlignment="1">
      <alignment horizontal="left" wrapText="1" indent="1"/>
      <protection/>
    </xf>
    <xf numFmtId="0" fontId="9" fillId="35" borderId="39" xfId="137" applyFont="1" applyFill="1" applyBorder="1" applyAlignment="1">
      <alignment horizontal="center"/>
      <protection/>
    </xf>
    <xf numFmtId="0" fontId="9" fillId="35" borderId="39" xfId="137" applyNumberFormat="1" applyFont="1" applyFill="1" applyBorder="1" applyAlignment="1">
      <alignment horizontal="left" wrapText="1" indent="2"/>
      <protection/>
    </xf>
    <xf numFmtId="0" fontId="9" fillId="35" borderId="39" xfId="137" applyNumberFormat="1" applyFont="1" applyFill="1" applyBorder="1" applyAlignment="1" quotePrefix="1">
      <alignment horizontal="left" wrapText="1" indent="3"/>
      <protection/>
    </xf>
    <xf numFmtId="0" fontId="8" fillId="35" borderId="39" xfId="137" applyFont="1" applyFill="1" applyBorder="1" applyAlignment="1">
      <alignment horizontal="left" wrapText="1"/>
      <protection/>
    </xf>
    <xf numFmtId="10" fontId="8" fillId="35" borderId="73" xfId="137" applyNumberFormat="1" applyFont="1" applyFill="1" applyBorder="1" applyAlignment="1">
      <alignment horizontal="right"/>
      <protection/>
    </xf>
    <xf numFmtId="0" fontId="12" fillId="35" borderId="39" xfId="137" applyFont="1" applyFill="1" applyBorder="1" applyAlignment="1">
      <alignment horizontal="center"/>
      <protection/>
    </xf>
    <xf numFmtId="0" fontId="12" fillId="35" borderId="39" xfId="137" applyFont="1" applyFill="1" applyBorder="1" applyAlignment="1">
      <alignment horizontal="left" wrapText="1" indent="1"/>
      <protection/>
    </xf>
    <xf numFmtId="10" fontId="12" fillId="35" borderId="73" xfId="137" applyNumberFormat="1" applyFont="1" applyFill="1" applyBorder="1" applyAlignment="1">
      <alignment horizontal="right"/>
      <protection/>
    </xf>
    <xf numFmtId="0" fontId="9" fillId="35" borderId="39" xfId="137" applyFont="1" applyFill="1" applyBorder="1" applyAlignment="1">
      <alignment horizontal="left" wrapText="1" indent="1"/>
      <protection/>
    </xf>
    <xf numFmtId="4" fontId="9" fillId="35" borderId="73" xfId="137" applyNumberFormat="1" applyFont="1" applyFill="1" applyBorder="1" applyAlignment="1">
      <alignment horizontal="right"/>
      <protection/>
    </xf>
    <xf numFmtId="0" fontId="8" fillId="35" borderId="39" xfId="236" applyFont="1" applyFill="1" applyBorder="1" applyAlignment="1">
      <alignment horizontal="left" wrapText="1"/>
      <protection/>
    </xf>
    <xf numFmtId="10" fontId="8" fillId="35" borderId="73" xfId="236" applyNumberFormat="1" applyFont="1" applyFill="1" applyBorder="1" applyAlignment="1">
      <alignment horizontal="right"/>
      <protection/>
    </xf>
    <xf numFmtId="10" fontId="12" fillId="35" borderId="73" xfId="236" applyNumberFormat="1" applyFont="1" applyFill="1" applyBorder="1" applyAlignment="1">
      <alignment horizontal="right"/>
      <protection/>
    </xf>
    <xf numFmtId="0" fontId="9" fillId="36" borderId="72" xfId="0" applyNumberFormat="1" applyFont="1" applyFill="1" applyBorder="1" applyAlignment="1">
      <alignment/>
    </xf>
    <xf numFmtId="1" fontId="9" fillId="36" borderId="39" xfId="0" applyNumberFormat="1" applyFont="1" applyFill="1" applyBorder="1" applyAlignment="1">
      <alignment/>
    </xf>
    <xf numFmtId="14" fontId="9" fillId="36" borderId="39" xfId="0" applyNumberFormat="1" applyFont="1" applyFill="1" applyBorder="1" applyAlignment="1">
      <alignment/>
    </xf>
    <xf numFmtId="0" fontId="8" fillId="36" borderId="39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/>
    </xf>
    <xf numFmtId="3" fontId="9" fillId="36" borderId="73" xfId="0" applyNumberFormat="1" applyFont="1" applyFill="1" applyBorder="1" applyAlignment="1">
      <alignment/>
    </xf>
    <xf numFmtId="49" fontId="8" fillId="36" borderId="39" xfId="0" applyNumberFormat="1" applyFont="1" applyFill="1" applyBorder="1" applyAlignment="1">
      <alignment/>
    </xf>
    <xf numFmtId="0" fontId="8" fillId="36" borderId="39" xfId="0" applyFont="1" applyFill="1" applyBorder="1" applyAlignment="1">
      <alignment/>
    </xf>
    <xf numFmtId="49" fontId="9" fillId="36" borderId="39" xfId="0" applyNumberFormat="1" applyFont="1" applyFill="1" applyBorder="1" applyAlignment="1">
      <alignment/>
    </xf>
    <xf numFmtId="0" fontId="9" fillId="36" borderId="39" xfId="0" applyFont="1" applyFill="1" applyBorder="1" applyAlignment="1">
      <alignment/>
    </xf>
    <xf numFmtId="0" fontId="9" fillId="36" borderId="39" xfId="0" applyFont="1" applyFill="1" applyBorder="1" applyAlignment="1">
      <alignment wrapText="1"/>
    </xf>
    <xf numFmtId="0" fontId="8" fillId="36" borderId="39" xfId="0" applyFont="1" applyFill="1" applyBorder="1" applyAlignment="1">
      <alignment wrapText="1"/>
    </xf>
    <xf numFmtId="0" fontId="9" fillId="37" borderId="72" xfId="0" applyNumberFormat="1" applyFont="1" applyFill="1" applyBorder="1" applyAlignment="1">
      <alignment/>
    </xf>
    <xf numFmtId="1" fontId="9" fillId="37" borderId="39" xfId="0" applyNumberFormat="1" applyFont="1" applyFill="1" applyBorder="1" applyAlignment="1">
      <alignment/>
    </xf>
    <xf numFmtId="14" fontId="9" fillId="37" borderId="39" xfId="0" applyNumberFormat="1" applyFont="1" applyFill="1" applyBorder="1" applyAlignment="1">
      <alignment/>
    </xf>
    <xf numFmtId="0" fontId="8" fillId="37" borderId="39" xfId="0" applyFont="1" applyFill="1" applyBorder="1" applyAlignment="1">
      <alignment horizontal="center" vertical="center"/>
    </xf>
    <xf numFmtId="0" fontId="8" fillId="37" borderId="39" xfId="240" applyFont="1" applyFill="1" applyBorder="1" applyAlignment="1">
      <alignment horizontal="left" vertical="justify"/>
      <protection/>
    </xf>
    <xf numFmtId="0" fontId="9" fillId="37" borderId="39" xfId="0" applyFont="1" applyFill="1" applyBorder="1" applyAlignment="1">
      <alignment/>
    </xf>
    <xf numFmtId="3" fontId="9" fillId="37" borderId="73" xfId="0" applyNumberFormat="1" applyFont="1" applyFill="1" applyBorder="1" applyAlignment="1">
      <alignment/>
    </xf>
    <xf numFmtId="0" fontId="9" fillId="37" borderId="39" xfId="240" applyFont="1" applyFill="1" applyBorder="1" applyAlignment="1" quotePrefix="1">
      <alignment horizontal="left" vertical="justify" indent="1"/>
      <protection/>
    </xf>
    <xf numFmtId="0" fontId="9" fillId="37" borderId="39" xfId="0" applyFont="1" applyFill="1" applyBorder="1" applyAlignment="1">
      <alignment horizontal="center" vertical="center"/>
    </xf>
    <xf numFmtId="0" fontId="9" fillId="37" borderId="39" xfId="240" applyFont="1" applyFill="1" applyBorder="1" applyAlignment="1">
      <alignment horizontal="left" vertical="justify" indent="1"/>
      <protection/>
    </xf>
    <xf numFmtId="0" fontId="9" fillId="37" borderId="39" xfId="240" applyFont="1" applyFill="1" applyBorder="1" applyAlignment="1" quotePrefix="1">
      <alignment horizontal="left" vertical="justify" indent="2"/>
      <protection/>
    </xf>
    <xf numFmtId="0" fontId="9" fillId="37" borderId="39" xfId="240" applyFont="1" applyFill="1" applyBorder="1" applyAlignment="1">
      <alignment horizontal="left" vertical="justify" indent="2"/>
      <protection/>
    </xf>
    <xf numFmtId="0" fontId="9" fillId="38" borderId="72" xfId="0" applyNumberFormat="1" applyFont="1" applyFill="1" applyBorder="1" applyAlignment="1">
      <alignment/>
    </xf>
    <xf numFmtId="1" fontId="9" fillId="38" borderId="39" xfId="0" applyNumberFormat="1" applyFont="1" applyFill="1" applyBorder="1" applyAlignment="1">
      <alignment/>
    </xf>
    <xf numFmtId="14" fontId="9" fillId="38" borderId="39" xfId="0" applyNumberFormat="1" applyFont="1" applyFill="1" applyBorder="1" applyAlignment="1">
      <alignment/>
    </xf>
    <xf numFmtId="0" fontId="8" fillId="38" borderId="39" xfId="0" applyFont="1" applyFill="1" applyBorder="1" applyAlignment="1">
      <alignment horizontal="center" vertical="center" wrapText="1"/>
    </xf>
    <xf numFmtId="0" fontId="8" fillId="38" borderId="39" xfId="0" applyFont="1" applyFill="1" applyBorder="1" applyAlignment="1">
      <alignment horizontal="left" vertical="center" wrapText="1"/>
    </xf>
    <xf numFmtId="0" fontId="9" fillId="38" borderId="39" xfId="0" applyFont="1" applyFill="1" applyBorder="1" applyAlignment="1">
      <alignment/>
    </xf>
    <xf numFmtId="3" fontId="9" fillId="38" borderId="73" xfId="0" applyNumberFormat="1" applyFont="1" applyFill="1" applyBorder="1" applyAlignment="1">
      <alignment/>
    </xf>
    <xf numFmtId="0" fontId="9" fillId="38" borderId="39" xfId="0" applyFont="1" applyFill="1" applyBorder="1" applyAlignment="1">
      <alignment horizontal="center" vertical="center" wrapText="1"/>
    </xf>
    <xf numFmtId="0" fontId="9" fillId="6" borderId="72" xfId="0" applyNumberFormat="1" applyFont="1" applyFill="1" applyBorder="1" applyAlignment="1">
      <alignment/>
    </xf>
    <xf numFmtId="1" fontId="9" fillId="6" borderId="39" xfId="0" applyNumberFormat="1" applyFont="1" applyFill="1" applyBorder="1" applyAlignment="1">
      <alignment/>
    </xf>
    <xf numFmtId="14" fontId="9" fillId="6" borderId="39" xfId="0" applyNumberFormat="1" applyFont="1" applyFill="1" applyBorder="1" applyAlignment="1">
      <alignment/>
    </xf>
    <xf numFmtId="0" fontId="8" fillId="6" borderId="39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/>
    </xf>
    <xf numFmtId="3" fontId="9" fillId="6" borderId="73" xfId="0" applyNumberFormat="1" applyFont="1" applyFill="1" applyBorder="1" applyAlignment="1">
      <alignment/>
    </xf>
    <xf numFmtId="0" fontId="9" fillId="39" borderId="72" xfId="0" applyNumberFormat="1" applyFont="1" applyFill="1" applyBorder="1" applyAlignment="1">
      <alignment/>
    </xf>
    <xf numFmtId="1" fontId="9" fillId="39" borderId="39" xfId="0" applyNumberFormat="1" applyFont="1" applyFill="1" applyBorder="1" applyAlignment="1">
      <alignment/>
    </xf>
    <xf numFmtId="14" fontId="9" fillId="39" borderId="39" xfId="0" applyNumberFormat="1" applyFont="1" applyFill="1" applyBorder="1" applyAlignment="1">
      <alignment/>
    </xf>
    <xf numFmtId="0" fontId="8" fillId="39" borderId="39" xfId="0" applyFont="1" applyFill="1" applyBorder="1" applyAlignment="1">
      <alignment horizontal="center" vertical="center" wrapText="1"/>
    </xf>
    <xf numFmtId="3" fontId="9" fillId="39" borderId="73" xfId="0" applyNumberFormat="1" applyFont="1" applyFill="1" applyBorder="1" applyAlignment="1">
      <alignment/>
    </xf>
    <xf numFmtId="0" fontId="8" fillId="38" borderId="39" xfId="0" applyFont="1" applyFill="1" applyBorder="1" applyAlignment="1">
      <alignment horizontal="left" vertical="center"/>
    </xf>
    <xf numFmtId="0" fontId="9" fillId="38" borderId="39" xfId="0" applyFont="1" applyFill="1" applyBorder="1" applyAlignment="1">
      <alignment horizontal="left" vertical="center"/>
    </xf>
    <xf numFmtId="0" fontId="9" fillId="38" borderId="39" xfId="0" applyFont="1" applyFill="1" applyBorder="1" applyAlignment="1" quotePrefix="1">
      <alignment horizontal="left" vertical="center" wrapText="1"/>
    </xf>
    <xf numFmtId="0" fontId="8" fillId="39" borderId="39" xfId="0" applyFont="1" applyFill="1" applyBorder="1" applyAlignment="1">
      <alignment horizontal="center" wrapText="1"/>
    </xf>
    <xf numFmtId="0" fontId="8" fillId="39" borderId="39" xfId="239" applyFont="1" applyFill="1" applyBorder="1" applyAlignment="1" applyProtection="1">
      <alignment vertical="center"/>
      <protection/>
    </xf>
    <xf numFmtId="0" fontId="9" fillId="39" borderId="39" xfId="239" applyFont="1" applyFill="1" applyBorder="1" applyAlignment="1" applyProtection="1">
      <alignment vertical="center"/>
      <protection/>
    </xf>
    <xf numFmtId="0" fontId="8" fillId="39" borderId="39" xfId="0" applyFont="1" applyFill="1" applyBorder="1" applyAlignment="1">
      <alignment/>
    </xf>
    <xf numFmtId="0" fontId="9" fillId="39" borderId="39" xfId="0" applyFont="1" applyFill="1" applyBorder="1" applyAlignment="1">
      <alignment horizontal="center" wrapText="1"/>
    </xf>
    <xf numFmtId="0" fontId="9" fillId="39" borderId="39" xfId="0" applyFont="1" applyFill="1" applyBorder="1" applyAlignment="1">
      <alignment horizontal="left"/>
    </xf>
    <xf numFmtId="0" fontId="12" fillId="39" borderId="39" xfId="0" applyFont="1" applyFill="1" applyBorder="1" applyAlignment="1">
      <alignment horizontal="center" wrapText="1"/>
    </xf>
    <xf numFmtId="0" fontId="8" fillId="39" borderId="39" xfId="0" applyFont="1" applyFill="1" applyBorder="1" applyAlignment="1">
      <alignment horizontal="left"/>
    </xf>
    <xf numFmtId="0" fontId="8" fillId="39" borderId="39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 wrapText="1"/>
    </xf>
    <xf numFmtId="0" fontId="8" fillId="6" borderId="39" xfId="239" applyFont="1" applyFill="1" applyBorder="1" applyAlignment="1" applyProtection="1">
      <alignment vertical="center"/>
      <protection/>
    </xf>
    <xf numFmtId="0" fontId="8" fillId="6" borderId="39" xfId="0" applyFont="1" applyFill="1" applyBorder="1" applyAlignment="1">
      <alignment/>
    </xf>
    <xf numFmtId="0" fontId="9" fillId="6" borderId="39" xfId="0" applyFont="1" applyFill="1" applyBorder="1" applyAlignment="1">
      <alignment horizontal="center" wrapText="1"/>
    </xf>
    <xf numFmtId="0" fontId="9" fillId="6" borderId="39" xfId="0" applyFont="1" applyFill="1" applyBorder="1" applyAlignment="1">
      <alignment horizontal="left"/>
    </xf>
    <xf numFmtId="0" fontId="9" fillId="7" borderId="72" xfId="0" applyNumberFormat="1" applyFont="1" applyFill="1" applyBorder="1" applyAlignment="1">
      <alignment/>
    </xf>
    <xf numFmtId="1" fontId="9" fillId="7" borderId="39" xfId="0" applyNumberFormat="1" applyFont="1" applyFill="1" applyBorder="1" applyAlignment="1">
      <alignment/>
    </xf>
    <xf numFmtId="14" fontId="9" fillId="7" borderId="39" xfId="0" applyNumberFormat="1" applyFont="1" applyFill="1" applyBorder="1" applyAlignment="1">
      <alignment/>
    </xf>
    <xf numFmtId="0" fontId="8" fillId="7" borderId="39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/>
    </xf>
    <xf numFmtId="0" fontId="9" fillId="7" borderId="39" xfId="0" applyFont="1" applyFill="1" applyBorder="1" applyAlignment="1">
      <alignment/>
    </xf>
    <xf numFmtId="3" fontId="9" fillId="7" borderId="73" xfId="0" applyNumberFormat="1" applyFont="1" applyFill="1" applyBorder="1" applyAlignment="1">
      <alignment/>
    </xf>
    <xf numFmtId="0" fontId="12" fillId="7" borderId="39" xfId="0" applyFont="1" applyFill="1" applyBorder="1" applyAlignment="1">
      <alignment horizontal="center" vertical="center" wrapText="1"/>
    </xf>
    <xf numFmtId="0" fontId="9" fillId="7" borderId="39" xfId="0" applyFont="1" applyFill="1" applyBorder="1" applyAlignment="1">
      <alignment horizontal="left" vertical="center"/>
    </xf>
    <xf numFmtId="0" fontId="9" fillId="7" borderId="39" xfId="0" applyFont="1" applyFill="1" applyBorder="1" applyAlignment="1">
      <alignment horizontal="center" vertical="center" wrapText="1"/>
    </xf>
    <xf numFmtId="0" fontId="9" fillId="7" borderId="39" xfId="0" applyFont="1" applyFill="1" applyBorder="1" applyAlignment="1">
      <alignment horizontal="center"/>
    </xf>
    <xf numFmtId="0" fontId="9" fillId="7" borderId="39" xfId="0" applyFont="1" applyFill="1" applyBorder="1" applyAlignment="1">
      <alignment horizontal="left"/>
    </xf>
    <xf numFmtId="0" fontId="8" fillId="7" borderId="39" xfId="0" applyFont="1" applyFill="1" applyBorder="1" applyAlignment="1">
      <alignment horizontal="center" wrapText="1"/>
    </xf>
    <xf numFmtId="0" fontId="8" fillId="7" borderId="39" xfId="0" applyFont="1" applyFill="1" applyBorder="1" applyAlignment="1">
      <alignment horizontal="left" vertical="center"/>
    </xf>
    <xf numFmtId="0" fontId="9" fillId="7" borderId="39" xfId="0" applyFont="1" applyFill="1" applyBorder="1" applyAlignment="1">
      <alignment horizontal="center" wrapText="1"/>
    </xf>
    <xf numFmtId="0" fontId="8" fillId="7" borderId="39" xfId="0" applyFont="1" applyFill="1" applyBorder="1" applyAlignment="1">
      <alignment horizontal="center"/>
    </xf>
    <xf numFmtId="0" fontId="8" fillId="7" borderId="39" xfId="0" applyFont="1" applyFill="1" applyBorder="1" applyAlignment="1">
      <alignment horizontal="left"/>
    </xf>
    <xf numFmtId="0" fontId="9" fillId="35" borderId="74" xfId="0" applyNumberFormat="1" applyFont="1" applyFill="1" applyBorder="1" applyAlignment="1">
      <alignment/>
    </xf>
    <xf numFmtId="1" fontId="9" fillId="35" borderId="75" xfId="0" applyNumberFormat="1" applyFont="1" applyFill="1" applyBorder="1" applyAlignment="1">
      <alignment/>
    </xf>
    <xf numFmtId="14" fontId="9" fillId="35" borderId="75" xfId="0" applyNumberFormat="1" applyFont="1" applyFill="1" applyBorder="1" applyAlignment="1">
      <alignment/>
    </xf>
    <xf numFmtId="0" fontId="8" fillId="35" borderId="75" xfId="0" applyFont="1" applyFill="1" applyBorder="1" applyAlignment="1">
      <alignment horizontal="center" wrapText="1"/>
    </xf>
    <xf numFmtId="0" fontId="8" fillId="35" borderId="75" xfId="0" applyFont="1" applyFill="1" applyBorder="1" applyAlignment="1">
      <alignment/>
    </xf>
    <xf numFmtId="0" fontId="9" fillId="35" borderId="75" xfId="237" applyFont="1" applyFill="1" applyBorder="1" applyAlignment="1" applyProtection="1">
      <alignment horizontal="left" vertical="top"/>
      <protection/>
    </xf>
    <xf numFmtId="3" fontId="9" fillId="35" borderId="76" xfId="0" applyNumberFormat="1" applyFont="1" applyFill="1" applyBorder="1" applyAlignment="1">
      <alignment/>
    </xf>
    <xf numFmtId="0" fontId="8" fillId="35" borderId="39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/>
    </xf>
    <xf numFmtId="0" fontId="9" fillId="35" borderId="39" xfId="237" applyFont="1" applyFill="1" applyBorder="1" applyAlignment="1" applyProtection="1">
      <alignment horizontal="left" vertical="top"/>
      <protection/>
    </xf>
    <xf numFmtId="0" fontId="9" fillId="35" borderId="39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left"/>
    </xf>
    <xf numFmtId="0" fontId="9" fillId="35" borderId="39" xfId="0" applyFont="1" applyFill="1" applyBorder="1" applyAlignment="1">
      <alignment horizontal="center" vertical="top"/>
    </xf>
    <xf numFmtId="0" fontId="8" fillId="35" borderId="39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left"/>
    </xf>
    <xf numFmtId="0" fontId="9" fillId="35" borderId="39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wrapText="1"/>
    </xf>
    <xf numFmtId="0" fontId="9" fillId="35" borderId="39" xfId="0" applyFont="1" applyFill="1" applyBorder="1" applyAlignment="1">
      <alignment horizontal="center" wrapText="1"/>
    </xf>
    <xf numFmtId="0" fontId="8" fillId="35" borderId="39" xfId="0" applyFont="1" applyFill="1" applyBorder="1" applyAlignment="1" applyProtection="1">
      <alignment horizontal="left"/>
      <protection/>
    </xf>
    <xf numFmtId="0" fontId="22" fillId="0" borderId="0" xfId="0" applyFont="1" applyAlignment="1">
      <alignment/>
    </xf>
    <xf numFmtId="0" fontId="9" fillId="0" borderId="39" xfId="133" applyFont="1" applyBorder="1">
      <alignment/>
      <protection/>
    </xf>
    <xf numFmtId="0" fontId="9" fillId="0" borderId="39" xfId="0" applyFont="1" applyBorder="1" applyAlignment="1">
      <alignment horizontal="right" indent="1"/>
    </xf>
    <xf numFmtId="0" fontId="9" fillId="0" borderId="39" xfId="0" applyFont="1" applyBorder="1" applyAlignment="1">
      <alignment horizontal="right" vertical="center" indent="1"/>
    </xf>
    <xf numFmtId="0" fontId="9" fillId="0" borderId="39" xfId="133" applyFont="1" applyBorder="1" applyAlignment="1">
      <alignment horizontal="right" indent="1"/>
      <protection/>
    </xf>
    <xf numFmtId="49" fontId="9" fillId="0" borderId="0" xfId="137" applyNumberFormat="1" applyFont="1" applyAlignment="1">
      <alignment horizontal="left" vertical="top" wrapText="1"/>
      <protection/>
    </xf>
    <xf numFmtId="0" fontId="9" fillId="37" borderId="39" xfId="137" applyFont="1" applyFill="1" applyBorder="1" applyAlignment="1">
      <alignment horizontal="center"/>
      <protection/>
    </xf>
    <xf numFmtId="0" fontId="9" fillId="37" borderId="39" xfId="137" applyFont="1" applyFill="1" applyBorder="1" applyAlignment="1">
      <alignment horizontal="left" wrapText="1"/>
      <protection/>
    </xf>
    <xf numFmtId="0" fontId="8" fillId="40" borderId="77" xfId="234" applyFont="1" applyFill="1" applyBorder="1" applyAlignment="1" applyProtection="1">
      <alignment horizontal="center" vertical="center" wrapText="1"/>
      <protection/>
    </xf>
    <xf numFmtId="0" fontId="8" fillId="40" borderId="77" xfId="234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>
      <alignment horizontal="center" vertical="center" wrapText="1"/>
    </xf>
    <xf numFmtId="176" fontId="8" fillId="0" borderId="78" xfId="234" applyNumberFormat="1" applyFont="1" applyFill="1" applyBorder="1" applyAlignment="1" applyProtection="1">
      <alignment/>
      <protection/>
    </xf>
    <xf numFmtId="176" fontId="9" fillId="4" borderId="79" xfId="234" applyNumberFormat="1" applyFont="1" applyFill="1" applyBorder="1" applyAlignment="1" applyProtection="1">
      <alignment horizontal="left" vertical="center" wrapText="1"/>
      <protection locked="0"/>
    </xf>
    <xf numFmtId="176" fontId="9" fillId="4" borderId="80" xfId="234" applyNumberFormat="1" applyFont="1" applyFill="1" applyBorder="1" applyAlignment="1" applyProtection="1">
      <alignment horizontal="left" vertical="center" wrapText="1"/>
      <protection locked="0"/>
    </xf>
    <xf numFmtId="176" fontId="9" fillId="40" borderId="80" xfId="234" applyNumberFormat="1" applyFont="1" applyFill="1" applyBorder="1" applyAlignment="1" applyProtection="1">
      <alignment horizontal="left" vertical="center" wrapText="1"/>
      <protection locked="0"/>
    </xf>
    <xf numFmtId="176" fontId="9" fillId="4" borderId="81" xfId="131" applyNumberFormat="1" applyFont="1" applyFill="1" applyBorder="1" applyAlignment="1" applyProtection="1">
      <alignment/>
      <protection locked="0"/>
    </xf>
    <xf numFmtId="176" fontId="9" fillId="40" borderId="80" xfId="234" applyNumberFormat="1" applyFont="1" applyFill="1" applyBorder="1" applyAlignment="1" applyProtection="1">
      <alignment horizontal="right" vertical="center"/>
      <protection locked="0"/>
    </xf>
    <xf numFmtId="176" fontId="8" fillId="4" borderId="81" xfId="131" applyNumberFormat="1" applyFont="1" applyFill="1" applyBorder="1" applyAlignment="1" applyProtection="1">
      <alignment/>
      <protection locked="0"/>
    </xf>
    <xf numFmtId="176" fontId="9" fillId="4" borderId="82" xfId="131" applyNumberFormat="1" applyFont="1" applyFill="1" applyBorder="1" applyAlignment="1" applyProtection="1">
      <alignment/>
      <protection locked="0"/>
    </xf>
    <xf numFmtId="176" fontId="8" fillId="4" borderId="82" xfId="131" applyNumberFormat="1" applyFont="1" applyFill="1" applyBorder="1" applyAlignment="1" applyProtection="1">
      <alignment/>
      <protection locked="0"/>
    </xf>
    <xf numFmtId="0" fontId="9" fillId="0" borderId="79" xfId="0" applyFont="1" applyBorder="1" applyAlignment="1">
      <alignment horizontal="right" vertical="center" wrapText="1"/>
    </xf>
    <xf numFmtId="0" fontId="9" fillId="0" borderId="80" xfId="0" applyFont="1" applyBorder="1" applyAlignment="1">
      <alignment horizontal="right" vertical="center" wrapText="1"/>
    </xf>
    <xf numFmtId="0" fontId="9" fillId="40" borderId="80" xfId="0" applyFont="1" applyFill="1" applyBorder="1" applyAlignment="1">
      <alignment horizontal="right" vertical="center" wrapText="1"/>
    </xf>
    <xf numFmtId="49" fontId="9" fillId="0" borderId="83" xfId="0" applyNumberFormat="1" applyFont="1" applyBorder="1" applyAlignment="1">
      <alignment horizontal="right" vertical="center" wrapText="1"/>
    </xf>
    <xf numFmtId="49" fontId="9" fillId="0" borderId="80" xfId="0" applyNumberFormat="1" applyFont="1" applyBorder="1" applyAlignment="1">
      <alignment horizontal="right" vertical="center" wrapText="1"/>
    </xf>
    <xf numFmtId="49" fontId="9" fillId="0" borderId="84" xfId="0" applyNumberFormat="1" applyFont="1" applyBorder="1" applyAlignment="1">
      <alignment horizontal="right" vertical="center" wrapText="1"/>
    </xf>
    <xf numFmtId="49" fontId="9" fillId="0" borderId="79" xfId="0" applyNumberFormat="1" applyFont="1" applyBorder="1" applyAlignment="1">
      <alignment horizontal="right" vertical="center" wrapText="1"/>
    </xf>
    <xf numFmtId="0" fontId="9" fillId="0" borderId="39" xfId="133" applyFont="1" applyBorder="1" applyAlignment="1">
      <alignment wrapText="1"/>
      <protection/>
    </xf>
    <xf numFmtId="0" fontId="9" fillId="0" borderId="39" xfId="133" applyFont="1" applyBorder="1" applyAlignment="1">
      <alignment horizontal="right" vertical="center" indent="1"/>
      <protection/>
    </xf>
    <xf numFmtId="0" fontId="8" fillId="0" borderId="0" xfId="240" applyFont="1" applyFill="1" applyAlignment="1" applyProtection="1">
      <alignment vertical="justify" wrapText="1"/>
      <protection hidden="1"/>
    </xf>
    <xf numFmtId="0" fontId="9" fillId="0" borderId="39" xfId="0" applyFont="1" applyFill="1" applyBorder="1" applyAlignment="1">
      <alignment/>
    </xf>
    <xf numFmtId="0" fontId="9" fillId="0" borderId="83" xfId="0" applyFont="1" applyBorder="1" applyAlignment="1">
      <alignment horizontal="right" vertical="center" wrapText="1"/>
    </xf>
    <xf numFmtId="176" fontId="9" fillId="4" borderId="83" xfId="234" applyNumberFormat="1" applyFont="1" applyFill="1" applyBorder="1" applyAlignment="1" applyProtection="1">
      <alignment horizontal="left" vertical="center" wrapText="1"/>
      <protection locked="0"/>
    </xf>
    <xf numFmtId="0" fontId="8" fillId="37" borderId="39" xfId="137" applyFont="1" applyFill="1" applyBorder="1" applyAlignment="1">
      <alignment horizontal="center"/>
      <protection/>
    </xf>
    <xf numFmtId="4" fontId="8" fillId="37" borderId="73" xfId="137" applyNumberFormat="1" applyFont="1" applyFill="1" applyBorder="1" applyAlignment="1">
      <alignment horizontal="right"/>
      <protection/>
    </xf>
    <xf numFmtId="4" fontId="9" fillId="37" borderId="73" xfId="137" applyNumberFormat="1" applyFont="1" applyFill="1" applyBorder="1" applyAlignment="1">
      <alignment horizontal="right"/>
      <protection/>
    </xf>
    <xf numFmtId="49" fontId="9" fillId="0" borderId="85" xfId="0" applyNumberFormat="1" applyFont="1" applyBorder="1" applyAlignment="1">
      <alignment horizontal="right" vertical="center" wrapText="1"/>
    </xf>
    <xf numFmtId="49" fontId="9" fillId="0" borderId="86" xfId="0" applyNumberFormat="1" applyFont="1" applyBorder="1" applyAlignment="1">
      <alignment horizontal="right" vertical="center" wrapText="1"/>
    </xf>
    <xf numFmtId="49" fontId="9" fillId="0" borderId="87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8" fillId="37" borderId="72" xfId="0" applyNumberFormat="1" applyFont="1" applyFill="1" applyBorder="1" applyAlignment="1">
      <alignment/>
    </xf>
    <xf numFmtId="1" fontId="8" fillId="37" borderId="39" xfId="0" applyNumberFormat="1" applyFont="1" applyFill="1" applyBorder="1" applyAlignment="1">
      <alignment/>
    </xf>
    <xf numFmtId="14" fontId="8" fillId="37" borderId="39" xfId="0" applyNumberFormat="1" applyFont="1" applyFill="1" applyBorder="1" applyAlignment="1">
      <alignment/>
    </xf>
    <xf numFmtId="0" fontId="8" fillId="37" borderId="39" xfId="137" applyFont="1" applyFill="1" applyBorder="1" applyAlignment="1">
      <alignment horizontal="left" wrapText="1"/>
      <protection/>
    </xf>
    <xf numFmtId="0" fontId="8" fillId="37" borderId="39" xfId="0" applyFont="1" applyFill="1" applyBorder="1" applyAlignment="1">
      <alignment/>
    </xf>
    <xf numFmtId="49" fontId="8" fillId="35" borderId="73" xfId="137" applyNumberFormat="1" applyFont="1" applyFill="1" applyBorder="1" applyAlignment="1">
      <alignment horizontal="right"/>
      <protection/>
    </xf>
    <xf numFmtId="0" fontId="9" fillId="0" borderId="0" xfId="237" applyNumberFormat="1" applyFont="1" applyBorder="1" applyAlignment="1" applyProtection="1">
      <alignment vertical="center"/>
      <protection hidden="1"/>
    </xf>
    <xf numFmtId="0" fontId="9" fillId="0" borderId="0" xfId="237" applyFont="1" applyBorder="1" applyAlignment="1" applyProtection="1">
      <alignment vertical="center"/>
      <protection hidden="1"/>
    </xf>
    <xf numFmtId="176" fontId="8" fillId="0" borderId="17" xfId="240" applyNumberFormat="1" applyFont="1" applyFill="1" applyBorder="1" applyAlignment="1" applyProtection="1">
      <alignment vertical="justify"/>
      <protection/>
    </xf>
    <xf numFmtId="176" fontId="9" fillId="0" borderId="29" xfId="240" applyNumberFormat="1" applyFont="1" applyFill="1" applyBorder="1" applyAlignment="1" applyProtection="1">
      <alignment vertical="justify"/>
      <protection/>
    </xf>
    <xf numFmtId="176" fontId="9" fillId="0" borderId="20" xfId="240" applyNumberFormat="1" applyFont="1" applyFill="1" applyBorder="1" applyAlignment="1" applyProtection="1">
      <alignment vertical="justify"/>
      <protection/>
    </xf>
    <xf numFmtId="176" fontId="8" fillId="0" borderId="29" xfId="240" applyNumberFormat="1" applyFont="1" applyFill="1" applyBorder="1" applyAlignment="1" applyProtection="1">
      <alignment vertical="justify"/>
      <protection/>
    </xf>
    <xf numFmtId="176" fontId="9" fillId="0" borderId="52" xfId="240" applyNumberFormat="1" applyFont="1" applyFill="1" applyBorder="1" applyAlignment="1" applyProtection="1">
      <alignment vertical="justify"/>
      <protection/>
    </xf>
    <xf numFmtId="0" fontId="8" fillId="24" borderId="88" xfId="235" applyFont="1" applyFill="1" applyBorder="1" applyAlignment="1" applyProtection="1">
      <alignment horizontal="center" vertical="center" wrapText="1"/>
      <protection/>
    </xf>
    <xf numFmtId="0" fontId="8" fillId="24" borderId="43" xfId="235" applyFont="1" applyFill="1" applyBorder="1" applyAlignment="1" applyProtection="1">
      <alignment horizontal="center" vertical="center" wrapText="1"/>
      <protection/>
    </xf>
    <xf numFmtId="0" fontId="8" fillId="24" borderId="44" xfId="235" applyFont="1" applyFill="1" applyBorder="1" applyAlignment="1" applyProtection="1">
      <alignment horizontal="center" vertical="center" wrapText="1"/>
      <protection/>
    </xf>
    <xf numFmtId="0" fontId="8" fillId="0" borderId="0" xfId="235" applyFont="1" applyFill="1" applyBorder="1" applyAlignment="1" applyProtection="1">
      <alignment horizontal="center" vertical="center" wrapText="1"/>
      <protection/>
    </xf>
    <xf numFmtId="0" fontId="8" fillId="24" borderId="89" xfId="235" applyFont="1" applyFill="1" applyBorder="1" applyAlignment="1" applyProtection="1">
      <alignment horizontal="center" vertical="center" wrapText="1"/>
      <protection/>
    </xf>
    <xf numFmtId="0" fontId="8" fillId="24" borderId="40" xfId="235" applyFont="1" applyFill="1" applyBorder="1" applyAlignment="1" applyProtection="1">
      <alignment horizontal="center" vertical="center" wrapText="1"/>
      <protection/>
    </xf>
    <xf numFmtId="0" fontId="8" fillId="24" borderId="41" xfId="235" applyFont="1" applyFill="1" applyBorder="1" applyAlignment="1" applyProtection="1">
      <alignment horizontal="center" vertical="center" wrapText="1"/>
      <protection/>
    </xf>
    <xf numFmtId="0" fontId="8" fillId="24" borderId="89" xfId="235" applyFont="1" applyFill="1" applyBorder="1" applyAlignment="1" applyProtection="1">
      <alignment horizontal="center" vertical="center"/>
      <protection/>
    </xf>
    <xf numFmtId="0" fontId="8" fillId="24" borderId="40" xfId="235" applyFont="1" applyFill="1" applyBorder="1" applyAlignment="1" applyProtection="1">
      <alignment horizontal="center" vertical="center"/>
      <protection/>
    </xf>
    <xf numFmtId="10" fontId="9" fillId="0" borderId="39" xfId="379" applyNumberFormat="1" applyFont="1" applyFill="1" applyBorder="1" applyAlignment="1">
      <alignment/>
    </xf>
    <xf numFmtId="9" fontId="9" fillId="0" borderId="39" xfId="379" applyFont="1" applyBorder="1" applyAlignment="1">
      <alignment/>
    </xf>
    <xf numFmtId="0" fontId="9" fillId="30" borderId="0" xfId="0" applyFont="1" applyFill="1" applyAlignment="1">
      <alignment/>
    </xf>
    <xf numFmtId="0" fontId="8" fillId="0" borderId="34" xfId="0" applyFont="1" applyFill="1" applyBorder="1" applyAlignment="1">
      <alignment wrapText="1"/>
    </xf>
    <xf numFmtId="0" fontId="8" fillId="0" borderId="35" xfId="0" applyFont="1" applyFill="1" applyBorder="1" applyAlignment="1">
      <alignment horizontal="center" wrapText="1"/>
    </xf>
    <xf numFmtId="176" fontId="8" fillId="0" borderId="35" xfId="0" applyNumberFormat="1" applyFont="1" applyFill="1" applyBorder="1" applyAlignment="1" applyProtection="1">
      <alignment/>
      <protection/>
    </xf>
    <xf numFmtId="0" fontId="8" fillId="0" borderId="12" xfId="0" applyFont="1" applyBorder="1" applyAlignment="1">
      <alignment horizontal="center" wrapText="1"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0" fontId="9" fillId="0" borderId="11" xfId="0" applyFont="1" applyBorder="1" applyAlignment="1">
      <alignment horizontal="left" wrapText="1" indent="1"/>
    </xf>
    <xf numFmtId="0" fontId="9" fillId="0" borderId="12" xfId="0" applyFont="1" applyBorder="1" applyAlignment="1">
      <alignment horizontal="center"/>
    </xf>
    <xf numFmtId="176" fontId="9" fillId="0" borderId="12" xfId="0" applyNumberFormat="1" applyFont="1" applyFill="1" applyBorder="1" applyAlignment="1" applyProtection="1">
      <alignment/>
      <protection/>
    </xf>
    <xf numFmtId="176" fontId="9" fillId="0" borderId="13" xfId="0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left" wrapText="1" indent="2"/>
    </xf>
    <xf numFmtId="0" fontId="9" fillId="30" borderId="11" xfId="0" applyFont="1" applyFill="1" applyBorder="1" applyAlignment="1">
      <alignment horizontal="left" wrapText="1" indent="1"/>
    </xf>
    <xf numFmtId="0" fontId="10" fillId="30" borderId="0" xfId="0" applyFont="1" applyFill="1" applyAlignment="1">
      <alignment wrapText="1"/>
    </xf>
    <xf numFmtId="0" fontId="10" fillId="30" borderId="0" xfId="0" applyFont="1" applyFill="1" applyAlignment="1">
      <alignment/>
    </xf>
    <xf numFmtId="176" fontId="8" fillId="0" borderId="17" xfId="0" applyNumberFormat="1" applyFont="1" applyFill="1" applyBorder="1" applyAlignment="1" applyProtection="1">
      <alignment/>
      <protection/>
    </xf>
    <xf numFmtId="0" fontId="9" fillId="0" borderId="37" xfId="0" applyFont="1" applyFill="1" applyBorder="1" applyAlignment="1">
      <alignment horizontal="left" wrapText="1" indent="1"/>
    </xf>
    <xf numFmtId="176" fontId="9" fillId="0" borderId="38" xfId="0" applyNumberFormat="1" applyFont="1" applyFill="1" applyBorder="1" applyAlignment="1" applyProtection="1">
      <alignment/>
      <protection/>
    </xf>
    <xf numFmtId="176" fontId="54" fillId="0" borderId="38" xfId="0" applyNumberFormat="1" applyFont="1" applyFill="1" applyBorder="1" applyAlignment="1" applyProtection="1">
      <alignment/>
      <protection/>
    </xf>
    <xf numFmtId="176" fontId="54" fillId="4" borderId="13" xfId="0" applyNumberFormat="1" applyFont="1" applyFill="1" applyBorder="1" applyAlignment="1" applyProtection="1">
      <alignment/>
      <protection locked="0"/>
    </xf>
    <xf numFmtId="176" fontId="8" fillId="0" borderId="36" xfId="0" applyNumberFormat="1" applyFont="1" applyFill="1" applyBorder="1" applyAlignment="1" applyProtection="1">
      <alignment/>
      <protection/>
    </xf>
    <xf numFmtId="0" fontId="8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left" wrapText="1" indent="2"/>
    </xf>
    <xf numFmtId="0" fontId="12" fillId="0" borderId="11" xfId="0" applyFont="1" applyFill="1" applyBorder="1" applyAlignment="1" quotePrefix="1">
      <alignment horizontal="left" vertical="center" wrapText="1" indent="2"/>
    </xf>
    <xf numFmtId="0" fontId="12" fillId="0" borderId="12" xfId="0" applyFont="1" applyFill="1" applyBorder="1" applyAlignment="1">
      <alignment horizontal="center" vertical="center" wrapText="1"/>
    </xf>
    <xf numFmtId="176" fontId="12" fillId="4" borderId="12" xfId="0" applyNumberFormat="1" applyFont="1" applyFill="1" applyBorder="1" applyAlignment="1" applyProtection="1">
      <alignment/>
      <protection locked="0"/>
    </xf>
    <xf numFmtId="176" fontId="12" fillId="4" borderId="13" xfId="0" applyNumberFormat="1" applyFont="1" applyFill="1" applyBorder="1" applyAlignment="1" applyProtection="1">
      <alignment/>
      <protection locked="0"/>
    </xf>
    <xf numFmtId="0" fontId="9" fillId="0" borderId="11" xfId="0" applyFont="1" applyBorder="1" applyAlignment="1" quotePrefix="1">
      <alignment horizontal="left" vertical="center" wrapText="1" indent="2"/>
    </xf>
    <xf numFmtId="0" fontId="9" fillId="0" borderId="12" xfId="0" applyFont="1" applyBorder="1" applyAlignment="1">
      <alignment horizontal="center" vertical="top"/>
    </xf>
    <xf numFmtId="176" fontId="9" fillId="0" borderId="12" xfId="0" applyNumberFormat="1" applyFont="1" applyFill="1" applyBorder="1" applyAlignment="1" applyProtection="1">
      <alignment/>
      <protection/>
    </xf>
    <xf numFmtId="176" fontId="9" fillId="0" borderId="13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176" fontId="8" fillId="31" borderId="90" xfId="0" applyNumberFormat="1" applyFont="1" applyFill="1" applyBorder="1" applyAlignment="1">
      <alignment/>
    </xf>
    <xf numFmtId="176" fontId="8" fillId="31" borderId="0" xfId="0" applyNumberFormat="1" applyFont="1" applyFill="1" applyBorder="1" applyAlignment="1">
      <alignment/>
    </xf>
    <xf numFmtId="176" fontId="8" fillId="31" borderId="91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vertical="center" wrapText="1"/>
    </xf>
    <xf numFmtId="176" fontId="9" fillId="4" borderId="12" xfId="0" applyNumberFormat="1" applyFont="1" applyFill="1" applyBorder="1" applyAlignment="1" applyProtection="1">
      <alignment vertical="center"/>
      <protection locked="0"/>
    </xf>
    <xf numFmtId="176" fontId="9" fillId="4" borderId="13" xfId="0" applyNumberFormat="1" applyFont="1" applyFill="1" applyBorder="1" applyAlignment="1" applyProtection="1">
      <alignment vertical="center"/>
      <protection locked="0"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3" xfId="0" applyNumberFormat="1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>
      <alignment horizontal="center" wrapText="1"/>
    </xf>
    <xf numFmtId="0" fontId="9" fillId="0" borderId="21" xfId="0" applyFont="1" applyBorder="1" applyAlignment="1">
      <alignment horizontal="left" wrapText="1" indent="1"/>
    </xf>
    <xf numFmtId="0" fontId="9" fillId="0" borderId="14" xfId="0" applyFont="1" applyBorder="1" applyAlignment="1">
      <alignment horizontal="center" wrapText="1"/>
    </xf>
    <xf numFmtId="0" fontId="9" fillId="0" borderId="90" xfId="0" applyFont="1" applyBorder="1" applyAlignment="1">
      <alignment/>
    </xf>
    <xf numFmtId="0" fontId="8" fillId="31" borderId="56" xfId="0" applyFont="1" applyFill="1" applyBorder="1" applyAlignment="1">
      <alignment wrapText="1"/>
    </xf>
    <xf numFmtId="0" fontId="8" fillId="31" borderId="57" xfId="0" applyFont="1" applyFill="1" applyBorder="1" applyAlignment="1">
      <alignment horizontal="center" wrapText="1"/>
    </xf>
    <xf numFmtId="176" fontId="8" fillId="31" borderId="57" xfId="0" applyNumberFormat="1" applyFont="1" applyFill="1" applyBorder="1" applyAlignment="1">
      <alignment/>
    </xf>
    <xf numFmtId="176" fontId="8" fillId="31" borderId="58" xfId="0" applyNumberFormat="1" applyFont="1" applyFill="1" applyBorder="1" applyAlignment="1">
      <alignment/>
    </xf>
    <xf numFmtId="0" fontId="8" fillId="0" borderId="32" xfId="0" applyFont="1" applyBorder="1" applyAlignment="1">
      <alignment horizontal="center"/>
    </xf>
    <xf numFmtId="176" fontId="8" fillId="0" borderId="32" xfId="0" applyNumberFormat="1" applyFont="1" applyFill="1" applyBorder="1" applyAlignment="1" applyProtection="1">
      <alignment/>
      <protection/>
    </xf>
    <xf numFmtId="176" fontId="8" fillId="0" borderId="59" xfId="0" applyNumberFormat="1" applyFont="1" applyFill="1" applyBorder="1" applyAlignment="1" applyProtection="1">
      <alignment/>
      <protection/>
    </xf>
    <xf numFmtId="176" fontId="8" fillId="0" borderId="32" xfId="0" applyNumberFormat="1" applyFont="1" applyFill="1" applyBorder="1" applyAlignment="1" applyProtection="1">
      <alignment/>
      <protection/>
    </xf>
    <xf numFmtId="176" fontId="8" fillId="0" borderId="33" xfId="0" applyNumberFormat="1" applyFont="1" applyFill="1" applyBorder="1" applyAlignment="1" applyProtection="1">
      <alignment/>
      <protection/>
    </xf>
    <xf numFmtId="0" fontId="8" fillId="0" borderId="34" xfId="0" applyFont="1" applyFill="1" applyBorder="1" applyAlignment="1" applyProtection="1">
      <alignment horizontal="left" wrapText="1"/>
      <protection/>
    </xf>
    <xf numFmtId="176" fontId="8" fillId="0" borderId="35" xfId="0" applyNumberFormat="1" applyFont="1" applyFill="1" applyBorder="1" applyAlignment="1" applyProtection="1">
      <alignment vertical="center"/>
      <protection/>
    </xf>
    <xf numFmtId="176" fontId="8" fillId="0" borderId="36" xfId="0" applyNumberFormat="1" applyFont="1" applyFill="1" applyBorder="1" applyAlignment="1" applyProtection="1">
      <alignment vertical="center"/>
      <protection/>
    </xf>
    <xf numFmtId="0" fontId="8" fillId="0" borderId="35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>
      <alignment horizontal="left" wrapText="1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176" fontId="8" fillId="0" borderId="19" xfId="0" applyNumberFormat="1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8" fillId="0" borderId="32" xfId="0" applyFont="1" applyFill="1" applyBorder="1" applyAlignment="1">
      <alignment horizontal="center" vertical="center"/>
    </xf>
    <xf numFmtId="0" fontId="8" fillId="31" borderId="5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31" borderId="54" xfId="0" applyFont="1" applyFill="1" applyBorder="1" applyAlignment="1">
      <alignment horizontal="center" vertical="center"/>
    </xf>
    <xf numFmtId="0" fontId="8" fillId="24" borderId="26" xfId="235" applyFont="1" applyFill="1" applyBorder="1" applyAlignment="1" applyProtection="1">
      <alignment horizontal="center" vertical="center" wrapText="1"/>
      <protection/>
    </xf>
    <xf numFmtId="0" fontId="8" fillId="24" borderId="22" xfId="235" applyFont="1" applyFill="1" applyBorder="1" applyAlignment="1" applyProtection="1">
      <alignment horizontal="center" vertical="center" wrapText="1"/>
      <protection/>
    </xf>
    <xf numFmtId="0" fontId="8" fillId="24" borderId="23" xfId="235" applyFont="1" applyFill="1" applyBorder="1" applyAlignment="1" applyProtection="1">
      <alignment horizontal="center" vertical="center" wrapText="1"/>
      <protection/>
    </xf>
    <xf numFmtId="0" fontId="8" fillId="24" borderId="24" xfId="235" applyFont="1" applyFill="1" applyBorder="1" applyAlignment="1" applyProtection="1">
      <alignment horizontal="center" vertical="center" wrapText="1"/>
      <protection/>
    </xf>
    <xf numFmtId="0" fontId="8" fillId="24" borderId="79" xfId="235" applyFont="1" applyFill="1" applyBorder="1" applyAlignment="1" applyProtection="1">
      <alignment horizontal="center" vertical="center" wrapText="1"/>
      <protection/>
    </xf>
    <xf numFmtId="176" fontId="9" fillId="4" borderId="79" xfId="235" applyNumberFormat="1" applyFont="1" applyFill="1" applyBorder="1" applyAlignment="1" applyProtection="1">
      <alignment horizontal="right" vertical="center"/>
      <protection locked="0"/>
    </xf>
    <xf numFmtId="176" fontId="9" fillId="4" borderId="83" xfId="235" applyNumberFormat="1" applyFont="1" applyFill="1" applyBorder="1" applyAlignment="1" applyProtection="1">
      <alignment horizontal="right" vertical="center"/>
      <protection locked="0"/>
    </xf>
    <xf numFmtId="176" fontId="9" fillId="4" borderId="80" xfId="235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Border="1" applyAlignment="1">
      <alignment horizontal="left" wrapText="1"/>
    </xf>
    <xf numFmtId="0" fontId="8" fillId="24" borderId="88" xfId="0" applyFont="1" applyFill="1" applyBorder="1" applyAlignment="1">
      <alignment horizontal="center" vertical="center" wrapText="1"/>
    </xf>
    <xf numFmtId="0" fontId="9" fillId="24" borderId="92" xfId="0" applyFont="1" applyFill="1" applyBorder="1" applyAlignment="1">
      <alignment horizontal="center" vertical="center" wrapText="1"/>
    </xf>
    <xf numFmtId="0" fontId="8" fillId="24" borderId="43" xfId="235" applyFont="1" applyFill="1" applyBorder="1" applyAlignment="1" applyProtection="1">
      <alignment horizontal="center" vertical="center" wrapText="1"/>
      <protection/>
    </xf>
    <xf numFmtId="0" fontId="8" fillId="24" borderId="39" xfId="235" applyFont="1" applyFill="1" applyBorder="1" applyAlignment="1" applyProtection="1">
      <alignment horizontal="center" vertical="center" wrapText="1"/>
      <protection/>
    </xf>
    <xf numFmtId="0" fontId="8" fillId="24" borderId="43" xfId="0" applyFont="1" applyFill="1" applyBorder="1" applyAlignment="1">
      <alignment horizontal="center" vertical="center" wrapText="1"/>
    </xf>
    <xf numFmtId="0" fontId="8" fillId="24" borderId="44" xfId="0" applyFont="1" applyFill="1" applyBorder="1" applyAlignment="1">
      <alignment horizontal="center" vertical="center" wrapText="1"/>
    </xf>
    <xf numFmtId="0" fontId="8" fillId="24" borderId="44" xfId="240" applyFont="1" applyFill="1" applyBorder="1" applyAlignment="1">
      <alignment horizontal="center" vertical="center" wrapText="1"/>
      <protection/>
    </xf>
    <xf numFmtId="0" fontId="8" fillId="24" borderId="51" xfId="240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8" fillId="24" borderId="88" xfId="240" applyFont="1" applyFill="1" applyBorder="1" applyAlignment="1">
      <alignment horizontal="center" vertical="center" wrapText="1"/>
      <protection/>
    </xf>
    <xf numFmtId="0" fontId="8" fillId="24" borderId="92" xfId="240" applyFont="1" applyFill="1" applyBorder="1" applyAlignment="1">
      <alignment horizontal="center" vertical="center" wrapText="1"/>
      <protection/>
    </xf>
    <xf numFmtId="0" fontId="8" fillId="24" borderId="43" xfId="240" applyFont="1" applyFill="1" applyBorder="1" applyAlignment="1">
      <alignment horizontal="center" vertical="center" wrapText="1"/>
      <protection/>
    </xf>
    <xf numFmtId="0" fontId="8" fillId="24" borderId="39" xfId="240" applyFont="1" applyFill="1" applyBorder="1" applyAlignment="1">
      <alignment horizontal="center" vertical="center" wrapText="1"/>
      <protection/>
    </xf>
    <xf numFmtId="0" fontId="9" fillId="24" borderId="43" xfId="0" applyFont="1" applyFill="1" applyBorder="1" applyAlignment="1">
      <alignment horizontal="center" vertical="center" wrapText="1"/>
    </xf>
    <xf numFmtId="0" fontId="8" fillId="0" borderId="0" xfId="240" applyFont="1" applyFill="1" applyAlignment="1" applyProtection="1">
      <alignment horizontal="center" vertical="justify" wrapText="1"/>
      <protection hidden="1"/>
    </xf>
    <xf numFmtId="0" fontId="9" fillId="0" borderId="0" xfId="237" applyNumberFormat="1" applyFont="1" applyBorder="1" applyAlignment="1" applyProtection="1">
      <alignment horizontal="center" vertical="center"/>
      <protection hidden="1"/>
    </xf>
    <xf numFmtId="0" fontId="9" fillId="0" borderId="0" xfId="237" applyFont="1" applyBorder="1" applyAlignment="1" applyProtection="1">
      <alignment horizontal="center" vertical="center"/>
      <protection hidden="1"/>
    </xf>
    <xf numFmtId="49" fontId="23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49" fontId="8" fillId="0" borderId="0" xfId="137" applyNumberFormat="1" applyFont="1" applyAlignment="1" applyProtection="1">
      <alignment horizontal="center" vertical="top"/>
      <protection hidden="1"/>
    </xf>
    <xf numFmtId="0" fontId="8" fillId="40" borderId="93" xfId="234" applyFont="1" applyFill="1" applyBorder="1" applyAlignment="1" applyProtection="1">
      <alignment horizontal="center" vertical="center" wrapText="1"/>
      <protection/>
    </xf>
    <xf numFmtId="0" fontId="8" fillId="40" borderId="94" xfId="234" applyFont="1" applyFill="1" applyBorder="1" applyAlignment="1" applyProtection="1">
      <alignment horizontal="center" vertical="center" wrapText="1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13.02.07 2" xfId="235"/>
    <cellStyle name="Normal_Sheet1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15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tabSelected="1" zoomScale="85" zoomScaleNormal="85" zoomScaleSheetLayoutView="85" zoomScalePageLayoutView="0" workbookViewId="0" topLeftCell="A1">
      <selection activeCell="B7" sqref="B7"/>
    </sheetView>
  </sheetViews>
  <sheetFormatPr defaultColWidth="9.140625" defaultRowHeight="12.75"/>
  <cols>
    <col min="1" max="1" width="38.00390625" style="208" bestFit="1" customWidth="1"/>
    <col min="2" max="2" width="73.00390625" style="208" customWidth="1"/>
    <col min="3" max="16384" width="9.140625" style="208" customWidth="1"/>
  </cols>
  <sheetData>
    <row r="2" spans="1:2" ht="15.75">
      <c r="A2" s="206" t="s">
        <v>406</v>
      </c>
      <c r="B2" s="207"/>
    </row>
    <row r="3" spans="1:2" ht="15.75">
      <c r="A3" s="209" t="s">
        <v>407</v>
      </c>
      <c r="B3" s="210"/>
    </row>
    <row r="4" spans="1:2" ht="15.75">
      <c r="A4" s="206"/>
      <c r="B4" s="207"/>
    </row>
    <row r="5" spans="1:2" ht="15.75">
      <c r="A5" s="211" t="s">
        <v>408</v>
      </c>
      <c r="B5" s="212"/>
    </row>
    <row r="6" spans="1:2" ht="15.75">
      <c r="A6" s="213" t="s">
        <v>409</v>
      </c>
      <c r="B6" s="214" t="s">
        <v>1159</v>
      </c>
    </row>
    <row r="7" spans="1:2" ht="15.75">
      <c r="A7" s="213" t="s">
        <v>410</v>
      </c>
      <c r="B7" s="214" t="s">
        <v>1160</v>
      </c>
    </row>
    <row r="8" spans="1:2" ht="15.75">
      <c r="A8" s="213" t="s">
        <v>434</v>
      </c>
      <c r="B8" s="214" t="s">
        <v>1161</v>
      </c>
    </row>
    <row r="9" spans="1:2" ht="15.75">
      <c r="A9" s="215"/>
      <c r="B9" s="216"/>
    </row>
    <row r="10" spans="1:2" ht="15.75">
      <c r="A10" s="209" t="s">
        <v>411</v>
      </c>
      <c r="B10" s="210"/>
    </row>
    <row r="11" spans="1:2" ht="15.75">
      <c r="A11" s="213" t="s">
        <v>412</v>
      </c>
      <c r="B11" s="217" t="s">
        <v>1162</v>
      </c>
    </row>
    <row r="12" spans="1:2" ht="15.75">
      <c r="A12" s="213" t="s">
        <v>420</v>
      </c>
      <c r="B12" s="217" t="s">
        <v>1163</v>
      </c>
    </row>
    <row r="13" spans="1:2" ht="15.75">
      <c r="A13" s="213" t="s">
        <v>421</v>
      </c>
      <c r="B13" s="217" t="s">
        <v>1164</v>
      </c>
    </row>
    <row r="14" spans="1:2" ht="15.75">
      <c r="A14" s="213" t="s">
        <v>413</v>
      </c>
      <c r="B14" s="217" t="s">
        <v>1165</v>
      </c>
    </row>
    <row r="15" spans="1:2" ht="15.75">
      <c r="A15" s="213" t="s">
        <v>414</v>
      </c>
      <c r="B15" s="217" t="s">
        <v>1166</v>
      </c>
    </row>
    <row r="16" spans="1:2" ht="15.75">
      <c r="A16" s="218" t="s">
        <v>397</v>
      </c>
      <c r="B16" s="219" t="s">
        <v>1167</v>
      </c>
    </row>
    <row r="17" spans="1:2" ht="15.75">
      <c r="A17" s="218" t="s">
        <v>415</v>
      </c>
      <c r="B17" s="220" t="s">
        <v>1168</v>
      </c>
    </row>
    <row r="18" spans="1:2" ht="15.75">
      <c r="A18" s="221"/>
      <c r="B18" s="222"/>
    </row>
    <row r="19" spans="1:2" ht="15.75">
      <c r="A19" s="209" t="s">
        <v>416</v>
      </c>
      <c r="B19" s="210"/>
    </row>
    <row r="20" spans="1:2" ht="15.75">
      <c r="A20" s="218" t="s">
        <v>417</v>
      </c>
      <c r="B20" s="219" t="s">
        <v>1169</v>
      </c>
    </row>
    <row r="21" spans="1:2" ht="15.75">
      <c r="A21" s="218" t="s">
        <v>422</v>
      </c>
      <c r="B21" s="219" t="s">
        <v>1170</v>
      </c>
    </row>
    <row r="22" spans="1:2" ht="15.75">
      <c r="A22" s="218" t="s">
        <v>397</v>
      </c>
      <c r="B22" s="219" t="s">
        <v>1171</v>
      </c>
    </row>
    <row r="23" spans="1:2" ht="15.75">
      <c r="A23" s="218" t="s">
        <v>415</v>
      </c>
      <c r="B23" s="523"/>
    </row>
    <row r="24" spans="1:2" ht="15.75">
      <c r="A24" s="218" t="s">
        <v>423</v>
      </c>
      <c r="B24" s="219" t="s">
        <v>1172</v>
      </c>
    </row>
    <row r="27" ht="15.75">
      <c r="A27" s="303"/>
    </row>
    <row r="30" spans="1:2" ht="15.75">
      <c r="A30" s="525" t="s">
        <v>1030</v>
      </c>
      <c r="B30" s="223" t="s">
        <v>322</v>
      </c>
    </row>
    <row r="31" spans="1:2" ht="15.75">
      <c r="A31" s="525" t="s">
        <v>1031</v>
      </c>
      <c r="B31" s="223" t="s">
        <v>339</v>
      </c>
    </row>
    <row r="32" spans="1:2" ht="15.75">
      <c r="A32" s="525" t="s">
        <v>1032</v>
      </c>
      <c r="B32" s="223" t="s">
        <v>394</v>
      </c>
    </row>
    <row r="33" spans="1:2" ht="15.75">
      <c r="A33" s="525" t="s">
        <v>1033</v>
      </c>
      <c r="B33" s="223" t="s">
        <v>395</v>
      </c>
    </row>
    <row r="34" spans="1:2" ht="15.75">
      <c r="A34" s="526" t="s">
        <v>1034</v>
      </c>
      <c r="B34" s="224" t="s">
        <v>360</v>
      </c>
    </row>
    <row r="35" spans="1:2" ht="47.25">
      <c r="A35" s="526" t="s">
        <v>1110</v>
      </c>
      <c r="B35" s="223" t="s">
        <v>992</v>
      </c>
    </row>
    <row r="36" spans="1:2" ht="31.5">
      <c r="A36" s="551" t="s">
        <v>1035</v>
      </c>
      <c r="B36" s="550" t="s">
        <v>1109</v>
      </c>
    </row>
    <row r="37" spans="1:2" ht="15.75">
      <c r="A37" s="527" t="s">
        <v>1036</v>
      </c>
      <c r="B37" s="524" t="s">
        <v>1012</v>
      </c>
    </row>
    <row r="38" spans="1:2" ht="31.5">
      <c r="A38" s="526" t="s">
        <v>1037</v>
      </c>
      <c r="B38" s="223" t="s">
        <v>1019</v>
      </c>
    </row>
  </sheetData>
  <sheetProtection password="CF35" sheet="1" selectLockedCells="1" autoFilter="0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44"/>
  <sheetViews>
    <sheetView zoomScale="85" zoomScaleNormal="85" zoomScalePageLayoutView="0" workbookViewId="0" topLeftCell="A1">
      <selection activeCell="J33" sqref="J33"/>
    </sheetView>
  </sheetViews>
  <sheetFormatPr defaultColWidth="9.140625" defaultRowHeight="12.75"/>
  <cols>
    <col min="1" max="1" width="3.140625" style="71" customWidth="1"/>
    <col min="2" max="2" width="11.28125" style="71" bestFit="1" customWidth="1"/>
    <col min="3" max="3" width="40.140625" style="71" customWidth="1"/>
    <col min="4" max="6" width="20.7109375" style="71" customWidth="1"/>
    <col min="7" max="16384" width="9.140625" style="71" customWidth="1"/>
  </cols>
  <sheetData>
    <row r="3" spans="1:6" ht="15.75">
      <c r="A3" s="344" t="s">
        <v>637</v>
      </c>
      <c r="B3" s="345"/>
      <c r="C3" s="345"/>
      <c r="D3" s="345"/>
      <c r="E3" s="345"/>
      <c r="F3" s="345"/>
    </row>
    <row r="4" spans="1:6" ht="15.75">
      <c r="A4" s="77" t="s">
        <v>1176</v>
      </c>
      <c r="B4" s="345"/>
      <c r="C4" s="345"/>
      <c r="D4" s="345"/>
      <c r="E4" s="345"/>
      <c r="F4" s="345"/>
    </row>
    <row r="5" spans="1:6" ht="15.75">
      <c r="A5" s="77" t="s">
        <v>1174</v>
      </c>
      <c r="B5" s="345"/>
      <c r="C5" s="345"/>
      <c r="D5" s="345"/>
      <c r="E5" s="345"/>
      <c r="F5" s="345"/>
    </row>
    <row r="8" spans="2:5" ht="15.75">
      <c r="B8" s="346" t="s">
        <v>641</v>
      </c>
      <c r="C8" s="347" t="s">
        <v>322</v>
      </c>
      <c r="D8" s="348"/>
      <c r="E8" s="348"/>
    </row>
    <row r="9" spans="2:5" ht="15.75">
      <c r="B9" s="349"/>
      <c r="C9" s="350" t="s">
        <v>647</v>
      </c>
      <c r="D9" s="351"/>
      <c r="E9" s="351"/>
    </row>
    <row r="10" spans="2:5" ht="15.75">
      <c r="B10" s="353"/>
      <c r="C10" s="354"/>
      <c r="D10" s="355" t="s">
        <v>227</v>
      </c>
      <c r="E10" s="356" t="s">
        <v>230</v>
      </c>
    </row>
    <row r="11" spans="2:6" ht="15.75">
      <c r="B11" s="353"/>
      <c r="C11" s="353" t="s">
        <v>391</v>
      </c>
      <c r="D11" s="358">
        <v>1394889</v>
      </c>
      <c r="E11" s="359">
        <v>1027986</v>
      </c>
      <c r="F11" s="357"/>
    </row>
    <row r="12" spans="2:6" ht="15.75">
      <c r="B12" s="353"/>
      <c r="C12" s="353" t="s">
        <v>392</v>
      </c>
      <c r="D12" s="358">
        <v>1394889</v>
      </c>
      <c r="E12" s="359">
        <v>1027986</v>
      </c>
      <c r="F12" s="357"/>
    </row>
    <row r="13" spans="2:6" ht="15.75">
      <c r="B13" s="353"/>
      <c r="C13" s="360" t="s">
        <v>640</v>
      </c>
      <c r="D13" s="361">
        <v>0</v>
      </c>
      <c r="E13" s="362">
        <v>0</v>
      </c>
      <c r="F13" s="357"/>
    </row>
    <row r="14" spans="2:6" ht="15.75">
      <c r="B14" s="353"/>
      <c r="C14" s="357"/>
      <c r="D14" s="357"/>
      <c r="E14" s="357"/>
      <c r="F14" s="357"/>
    </row>
    <row r="15" spans="2:6" ht="15.75">
      <c r="B15" s="353"/>
      <c r="C15" s="357"/>
      <c r="D15" s="357"/>
      <c r="E15" s="357"/>
      <c r="F15" s="357"/>
    </row>
    <row r="16" spans="2:6" ht="15.75">
      <c r="B16" s="353"/>
      <c r="C16" s="350" t="s">
        <v>648</v>
      </c>
      <c r="D16" s="357"/>
      <c r="E16" s="357"/>
      <c r="F16" s="357"/>
    </row>
    <row r="17" spans="2:6" ht="15.75">
      <c r="B17" s="353"/>
      <c r="C17" s="354"/>
      <c r="D17" s="355" t="s">
        <v>227</v>
      </c>
      <c r="E17" s="356" t="s">
        <v>230</v>
      </c>
      <c r="F17" s="357"/>
    </row>
    <row r="18" spans="2:6" ht="36.75" customHeight="1">
      <c r="B18" s="353"/>
      <c r="C18" s="363" t="s">
        <v>634</v>
      </c>
      <c r="D18" s="364">
        <v>0</v>
      </c>
      <c r="E18" s="365">
        <v>12500925</v>
      </c>
      <c r="F18" s="357"/>
    </row>
    <row r="19" spans="2:6" ht="31.5">
      <c r="B19" s="353"/>
      <c r="C19" s="366" t="s">
        <v>575</v>
      </c>
      <c r="D19" s="364">
        <v>0</v>
      </c>
      <c r="E19" s="365">
        <v>12500925</v>
      </c>
      <c r="F19" s="357"/>
    </row>
    <row r="20" spans="2:6" ht="15.75">
      <c r="B20" s="353"/>
      <c r="C20" s="360" t="s">
        <v>640</v>
      </c>
      <c r="D20" s="361">
        <v>0</v>
      </c>
      <c r="E20" s="362">
        <v>0</v>
      </c>
      <c r="F20" s="357"/>
    </row>
    <row r="21" spans="2:6" ht="15.75">
      <c r="B21" s="353"/>
      <c r="C21" s="357"/>
      <c r="D21" s="357"/>
      <c r="E21" s="357"/>
      <c r="F21" s="357"/>
    </row>
    <row r="22" spans="2:6" ht="15.75">
      <c r="B22" s="353"/>
      <c r="C22" s="357"/>
      <c r="D22" s="357"/>
      <c r="E22" s="357"/>
      <c r="F22" s="357"/>
    </row>
    <row r="23" spans="2:6" ht="15.75">
      <c r="B23" s="353"/>
      <c r="C23" s="350" t="s">
        <v>649</v>
      </c>
      <c r="D23" s="357"/>
      <c r="E23" s="357"/>
      <c r="F23" s="357"/>
    </row>
    <row r="24" spans="2:6" ht="15.75">
      <c r="B24" s="353"/>
      <c r="C24" s="354"/>
      <c r="D24" s="355" t="s">
        <v>227</v>
      </c>
      <c r="E24" s="356" t="s">
        <v>230</v>
      </c>
      <c r="F24" s="357"/>
    </row>
    <row r="25" spans="2:6" ht="15.75">
      <c r="B25" s="353"/>
      <c r="C25" s="367" t="s">
        <v>635</v>
      </c>
      <c r="D25" s="358">
        <v>0</v>
      </c>
      <c r="E25" s="359">
        <v>15953148</v>
      </c>
      <c r="F25" s="357"/>
    </row>
    <row r="26" spans="2:6" ht="15.75">
      <c r="B26" s="353"/>
      <c r="C26" s="367" t="s">
        <v>633</v>
      </c>
      <c r="D26" s="358">
        <v>0</v>
      </c>
      <c r="E26" s="359">
        <v>15953148</v>
      </c>
      <c r="F26" s="357"/>
    </row>
    <row r="27" spans="2:6" ht="15.75">
      <c r="B27" s="353"/>
      <c r="C27" s="360" t="s">
        <v>640</v>
      </c>
      <c r="D27" s="361">
        <v>0</v>
      </c>
      <c r="E27" s="362">
        <v>0</v>
      </c>
      <c r="F27" s="357"/>
    </row>
    <row r="30" spans="2:6" ht="15.75">
      <c r="B30" s="346" t="s">
        <v>644</v>
      </c>
      <c r="C30" s="347" t="s">
        <v>645</v>
      </c>
      <c r="D30" s="348"/>
      <c r="E30" s="348"/>
      <c r="F30" s="348"/>
    </row>
    <row r="31" spans="2:6" ht="15.75">
      <c r="B31" s="349"/>
      <c r="C31" s="368" t="s">
        <v>650</v>
      </c>
      <c r="D31" s="352"/>
      <c r="E31" s="352"/>
      <c r="F31" s="352"/>
    </row>
    <row r="32" spans="2:6" ht="15.75">
      <c r="B32" s="353"/>
      <c r="C32" s="354"/>
      <c r="D32" s="355" t="s">
        <v>646</v>
      </c>
      <c r="E32" s="355" t="s">
        <v>643</v>
      </c>
      <c r="F32" s="369" t="s">
        <v>640</v>
      </c>
    </row>
    <row r="33" spans="2:6" ht="15.75">
      <c r="B33" s="353"/>
      <c r="C33" s="353" t="s">
        <v>364</v>
      </c>
      <c r="D33" s="358">
        <v>387094</v>
      </c>
      <c r="E33" s="358">
        <v>387094</v>
      </c>
      <c r="F33" s="370">
        <v>0</v>
      </c>
    </row>
    <row r="34" spans="2:6" ht="15.75">
      <c r="B34" s="371"/>
      <c r="C34" s="372" t="s">
        <v>521</v>
      </c>
      <c r="D34" s="373">
        <v>386621</v>
      </c>
      <c r="E34" s="373">
        <v>386621</v>
      </c>
      <c r="F34" s="362">
        <v>0</v>
      </c>
    </row>
    <row r="35" spans="2:6" ht="15.75">
      <c r="B35" s="357"/>
      <c r="C35" s="357"/>
      <c r="D35" s="357"/>
      <c r="E35" s="357"/>
      <c r="F35" s="374"/>
    </row>
    <row r="37" spans="2:6" ht="15.75">
      <c r="B37" s="346" t="s">
        <v>642</v>
      </c>
      <c r="C37" s="347" t="s">
        <v>638</v>
      </c>
      <c r="D37" s="348"/>
      <c r="E37" s="348"/>
      <c r="F37" s="348"/>
    </row>
    <row r="38" spans="2:6" ht="15.75">
      <c r="B38" s="349"/>
      <c r="C38" s="368" t="s">
        <v>651</v>
      </c>
      <c r="D38" s="352"/>
      <c r="E38" s="352"/>
      <c r="F38" s="352"/>
    </row>
    <row r="39" spans="2:6" ht="15.75">
      <c r="B39" s="353"/>
      <c r="C39" s="354"/>
      <c r="D39" s="355" t="s">
        <v>639</v>
      </c>
      <c r="E39" s="355" t="s">
        <v>643</v>
      </c>
      <c r="F39" s="369" t="s">
        <v>640</v>
      </c>
    </row>
    <row r="40" spans="2:6" ht="15.75">
      <c r="B40" s="353"/>
      <c r="C40" s="375" t="s">
        <v>243</v>
      </c>
      <c r="D40" s="376">
        <v>900000</v>
      </c>
      <c r="E40" s="377">
        <v>900000</v>
      </c>
      <c r="F40" s="378">
        <v>0</v>
      </c>
    </row>
    <row r="41" spans="2:6" ht="15.75">
      <c r="B41" s="353"/>
      <c r="C41" s="353" t="s">
        <v>352</v>
      </c>
      <c r="D41" s="377">
        <v>100000</v>
      </c>
      <c r="E41" s="377">
        <v>100000</v>
      </c>
      <c r="F41" s="378">
        <v>0</v>
      </c>
    </row>
    <row r="42" spans="2:6" ht="15.75">
      <c r="B42" s="353"/>
      <c r="C42" s="353" t="s">
        <v>353</v>
      </c>
      <c r="D42" s="377">
        <v>344507</v>
      </c>
      <c r="E42" s="377">
        <v>344507</v>
      </c>
      <c r="F42" s="378">
        <v>0</v>
      </c>
    </row>
    <row r="43" spans="2:6" ht="15.75">
      <c r="B43" s="353"/>
      <c r="C43" s="353" t="s">
        <v>354</v>
      </c>
      <c r="D43" s="377">
        <v>0</v>
      </c>
      <c r="E43" s="377">
        <v>0</v>
      </c>
      <c r="F43" s="378">
        <v>0</v>
      </c>
    </row>
    <row r="44" spans="2:6" ht="15.75">
      <c r="B44" s="353"/>
      <c r="C44" s="372" t="s">
        <v>242</v>
      </c>
      <c r="D44" s="379">
        <v>1344507</v>
      </c>
      <c r="E44" s="379">
        <v>1344507</v>
      </c>
      <c r="F44" s="380">
        <v>0</v>
      </c>
    </row>
  </sheetData>
  <sheetProtection/>
  <conditionalFormatting sqref="F40:F44 F33:F35 D13:E13 D20:E23 D27:E27">
    <cfRule type="cellIs" priority="3" dxfId="0" operator="greaterThan">
      <formula>0</formula>
    </cfRule>
  </conditionalFormatting>
  <conditionalFormatting sqref="F40:F44 F33:F35 D13:E13 D20:E20 D27:E2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2"/>
  <sheetViews>
    <sheetView zoomScale="76" zoomScaleNormal="76" zoomScalePageLayoutView="0" workbookViewId="0" topLeftCell="B37">
      <selection activeCell="E80" sqref="E80"/>
    </sheetView>
  </sheetViews>
  <sheetFormatPr defaultColWidth="9.140625" defaultRowHeight="12.75"/>
  <cols>
    <col min="1" max="1" width="50.7109375" style="74" customWidth="1"/>
    <col min="2" max="2" width="21.00390625" style="89" customWidth="1"/>
    <col min="3" max="4" width="20.7109375" style="74" customWidth="1"/>
    <col min="5" max="5" width="58.57421875" style="74" customWidth="1"/>
    <col min="6" max="6" width="21.28125" style="74" customWidth="1"/>
    <col min="7" max="8" width="20.7109375" style="74" customWidth="1"/>
    <col min="9" max="16384" width="9.140625" style="74" customWidth="1"/>
  </cols>
  <sheetData>
    <row r="1" spans="1:8" ht="15.75">
      <c r="A1" s="71"/>
      <c r="B1" s="72"/>
      <c r="C1" s="71"/>
      <c r="D1" s="71"/>
      <c r="E1" s="71"/>
      <c r="F1" s="71"/>
      <c r="G1" s="677" t="s">
        <v>1013</v>
      </c>
      <c r="H1" s="677"/>
    </row>
    <row r="2" spans="1:8" ht="15.75">
      <c r="A2" s="71"/>
      <c r="B2" s="72"/>
      <c r="C2" s="71"/>
      <c r="D2" s="71"/>
      <c r="E2" s="71"/>
      <c r="F2" s="71"/>
      <c r="G2" s="73"/>
      <c r="H2" s="73"/>
    </row>
    <row r="3" spans="1:8" ht="15.75">
      <c r="A3" s="75" t="s">
        <v>322</v>
      </c>
      <c r="B3" s="75"/>
      <c r="C3" s="76"/>
      <c r="D3" s="76"/>
      <c r="E3" s="76"/>
      <c r="F3" s="76"/>
      <c r="G3" s="76"/>
      <c r="H3" s="76"/>
    </row>
    <row r="4" spans="1:8" ht="15.75">
      <c r="A4" s="77" t="s">
        <v>1173</v>
      </c>
      <c r="B4" s="76"/>
      <c r="C4" s="78"/>
      <c r="D4" s="75"/>
      <c r="E4" s="76"/>
      <c r="F4" s="76"/>
      <c r="G4" s="76"/>
      <c r="H4" s="76"/>
    </row>
    <row r="5" spans="1:8" ht="15.75">
      <c r="A5" s="79" t="s">
        <v>1175</v>
      </c>
      <c r="B5" s="75"/>
      <c r="C5" s="75"/>
      <c r="D5" s="80"/>
      <c r="E5" s="75"/>
      <c r="F5" s="75"/>
      <c r="G5" s="75"/>
      <c r="H5" s="75"/>
    </row>
    <row r="6" spans="1:8" ht="15.75">
      <c r="A6" s="79"/>
      <c r="B6" s="75"/>
      <c r="C6" s="75"/>
      <c r="D6" s="80"/>
      <c r="E6" s="75"/>
      <c r="F6" s="75"/>
      <c r="G6" s="75"/>
      <c r="H6" s="75"/>
    </row>
    <row r="7" spans="1:8" ht="15.75">
      <c r="A7" s="79"/>
      <c r="B7" s="75"/>
      <c r="C7" s="75"/>
      <c r="D7" s="80"/>
      <c r="E7" s="75"/>
      <c r="G7" s="81" t="s">
        <v>419</v>
      </c>
      <c r="H7" s="82" t="s">
        <v>1163</v>
      </c>
    </row>
    <row r="8" spans="1:8" ht="15.75">
      <c r="A8" s="83"/>
      <c r="B8" s="83"/>
      <c r="C8" s="84"/>
      <c r="D8" s="84"/>
      <c r="E8" s="84"/>
      <c r="G8" s="85" t="s">
        <v>398</v>
      </c>
      <c r="H8" s="86" t="s">
        <v>1161</v>
      </c>
    </row>
    <row r="9" spans="1:8" ht="15.75">
      <c r="A9" s="79"/>
      <c r="B9" s="75"/>
      <c r="C9" s="75"/>
      <c r="D9" s="80"/>
      <c r="E9" s="75"/>
      <c r="G9" s="81" t="s">
        <v>417</v>
      </c>
      <c r="H9" s="82" t="s">
        <v>1169</v>
      </c>
    </row>
    <row r="10" spans="1:8" ht="15.75">
      <c r="A10" s="79"/>
      <c r="B10" s="75"/>
      <c r="C10" s="75"/>
      <c r="D10" s="80"/>
      <c r="E10" s="75"/>
      <c r="G10" s="81" t="s">
        <v>396</v>
      </c>
      <c r="H10" s="82" t="s">
        <v>1172</v>
      </c>
    </row>
    <row r="11" spans="1:8" ht="16.5" thickBot="1">
      <c r="A11" s="24"/>
      <c r="B11" s="24"/>
      <c r="C11" s="24"/>
      <c r="D11" s="25"/>
      <c r="E11" s="25"/>
      <c r="F11" s="25"/>
      <c r="G11" s="26"/>
      <c r="H11" s="27" t="s">
        <v>357</v>
      </c>
    </row>
    <row r="12" spans="1:10" ht="15.75">
      <c r="A12" s="576" t="s">
        <v>226</v>
      </c>
      <c r="B12" s="577" t="s">
        <v>323</v>
      </c>
      <c r="C12" s="577" t="s">
        <v>227</v>
      </c>
      <c r="D12" s="578" t="s">
        <v>228</v>
      </c>
      <c r="E12" s="576" t="s">
        <v>231</v>
      </c>
      <c r="F12" s="577" t="s">
        <v>323</v>
      </c>
      <c r="G12" s="577" t="s">
        <v>229</v>
      </c>
      <c r="H12" s="578" t="s">
        <v>230</v>
      </c>
      <c r="I12" s="579"/>
      <c r="J12" s="87"/>
    </row>
    <row r="13" spans="1:8" s="587" customFormat="1" ht="16.5" thickBot="1">
      <c r="A13" s="580" t="s">
        <v>324</v>
      </c>
      <c r="B13" s="581" t="s">
        <v>325</v>
      </c>
      <c r="C13" s="581">
        <v>1</v>
      </c>
      <c r="D13" s="582">
        <v>2</v>
      </c>
      <c r="E13" s="580" t="s">
        <v>324</v>
      </c>
      <c r="F13" s="581" t="s">
        <v>325</v>
      </c>
      <c r="G13" s="581">
        <v>1</v>
      </c>
      <c r="H13" s="582">
        <v>2</v>
      </c>
    </row>
    <row r="14" spans="1:8" ht="15.75">
      <c r="A14" s="588" t="s">
        <v>501</v>
      </c>
      <c r="B14" s="589" t="s">
        <v>652</v>
      </c>
      <c r="C14" s="590">
        <f>SUM(C15,C29,C44:C45)</f>
        <v>1371901</v>
      </c>
      <c r="D14" s="590">
        <f>SUM(D15,D29,D44:D45)</f>
        <v>888722</v>
      </c>
      <c r="E14" s="588" t="s">
        <v>685</v>
      </c>
      <c r="F14" s="589" t="s">
        <v>47</v>
      </c>
      <c r="G14" s="229">
        <f>SUM(G15,G18,G25)</f>
        <v>1344507</v>
      </c>
      <c r="H14" s="230">
        <f>SUM(H15,H18,H25)</f>
        <v>1005256</v>
      </c>
    </row>
    <row r="15" spans="1:32" ht="15.75">
      <c r="A15" s="2" t="s">
        <v>502</v>
      </c>
      <c r="B15" s="591" t="s">
        <v>653</v>
      </c>
      <c r="C15" s="592">
        <f>SUM(C16,C19,C22,C25,C28)</f>
        <v>387094</v>
      </c>
      <c r="D15" s="592">
        <f>SUM(D16,D19,D22,D25,D28)</f>
        <v>237172</v>
      </c>
      <c r="E15" s="2" t="s">
        <v>509</v>
      </c>
      <c r="F15" s="3" t="s">
        <v>48</v>
      </c>
      <c r="G15" s="592">
        <f>SUM(G16:G17)</f>
        <v>900000</v>
      </c>
      <c r="H15" s="593">
        <f>SUM(H16:H17)</f>
        <v>1000000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</row>
    <row r="16" spans="1:32" ht="15.75">
      <c r="A16" s="594" t="s">
        <v>435</v>
      </c>
      <c r="B16" s="595" t="s">
        <v>654</v>
      </c>
      <c r="C16" s="596">
        <f>SUM(C17:C18)</f>
        <v>473</v>
      </c>
      <c r="D16" s="597">
        <f>SUM(D17:D18)</f>
        <v>1322</v>
      </c>
      <c r="E16" s="4" t="s">
        <v>452</v>
      </c>
      <c r="F16" s="598" t="s">
        <v>49</v>
      </c>
      <c r="G16" s="6">
        <v>900000</v>
      </c>
      <c r="H16" s="7">
        <v>1000000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</row>
    <row r="17" spans="1:32" ht="15.75">
      <c r="A17" s="599" t="s">
        <v>440</v>
      </c>
      <c r="B17" s="595" t="s">
        <v>655</v>
      </c>
      <c r="C17" s="6">
        <v>473</v>
      </c>
      <c r="D17" s="7">
        <v>1322</v>
      </c>
      <c r="E17" s="4" t="s">
        <v>453</v>
      </c>
      <c r="F17" s="598" t="s">
        <v>50</v>
      </c>
      <c r="G17" s="6"/>
      <c r="H17" s="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</row>
    <row r="18" spans="1:32" ht="15.75">
      <c r="A18" s="599" t="s">
        <v>441</v>
      </c>
      <c r="B18" s="595" t="s">
        <v>656</v>
      </c>
      <c r="C18" s="6"/>
      <c r="D18" s="7"/>
      <c r="E18" s="2" t="s">
        <v>510</v>
      </c>
      <c r="F18" s="3" t="s">
        <v>51</v>
      </c>
      <c r="G18" s="592">
        <f>SUM(G19:G21)</f>
        <v>100000</v>
      </c>
      <c r="H18" s="593">
        <f>SUM(H19:H21)</f>
        <v>100000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</row>
    <row r="19" spans="1:32" ht="15.75">
      <c r="A19" s="594" t="s">
        <v>436</v>
      </c>
      <c r="B19" s="595" t="s">
        <v>657</v>
      </c>
      <c r="C19" s="596">
        <f>SUM(C20:C21)</f>
        <v>386621</v>
      </c>
      <c r="D19" s="597">
        <f>SUM(D20:D21)</f>
        <v>235850</v>
      </c>
      <c r="E19" s="4" t="s">
        <v>454</v>
      </c>
      <c r="F19" s="5" t="s">
        <v>52</v>
      </c>
      <c r="G19" s="6"/>
      <c r="H19" s="7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</row>
    <row r="20" spans="1:32" ht="15.75">
      <c r="A20" s="599" t="s">
        <v>440</v>
      </c>
      <c r="B20" s="595" t="s">
        <v>658</v>
      </c>
      <c r="C20" s="6">
        <v>365037</v>
      </c>
      <c r="D20" s="7">
        <v>99761</v>
      </c>
      <c r="E20" s="4" t="s">
        <v>500</v>
      </c>
      <c r="F20" s="5" t="s">
        <v>53</v>
      </c>
      <c r="G20" s="6"/>
      <c r="H20" s="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</row>
    <row r="21" spans="1:32" ht="15.75">
      <c r="A21" s="599" t="s">
        <v>441</v>
      </c>
      <c r="B21" s="595" t="s">
        <v>659</v>
      </c>
      <c r="C21" s="6">
        <v>21584</v>
      </c>
      <c r="D21" s="7">
        <v>136089</v>
      </c>
      <c r="E21" s="4" t="s">
        <v>455</v>
      </c>
      <c r="F21" s="5" t="s">
        <v>54</v>
      </c>
      <c r="G21" s="596">
        <f>SUM(G22:G24)</f>
        <v>100000</v>
      </c>
      <c r="H21" s="597">
        <f>SUM(H22:H24)</f>
        <v>100000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</row>
    <row r="22" spans="1:32" ht="15.75">
      <c r="A22" s="594" t="s">
        <v>437</v>
      </c>
      <c r="B22" s="595" t="s">
        <v>660</v>
      </c>
      <c r="C22" s="596">
        <f>SUM(C23:C24)</f>
        <v>0</v>
      </c>
      <c r="D22" s="597">
        <f>SUM(D23:D24)</f>
        <v>0</v>
      </c>
      <c r="E22" s="599" t="s">
        <v>456</v>
      </c>
      <c r="F22" s="5" t="s">
        <v>55</v>
      </c>
      <c r="G22" s="6">
        <v>100000</v>
      </c>
      <c r="H22" s="7">
        <v>100000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</row>
    <row r="23" spans="1:32" ht="15.75">
      <c r="A23" s="599" t="s">
        <v>440</v>
      </c>
      <c r="B23" s="595" t="s">
        <v>661</v>
      </c>
      <c r="C23" s="6"/>
      <c r="D23" s="7"/>
      <c r="E23" s="599" t="s">
        <v>457</v>
      </c>
      <c r="F23" s="5" t="s">
        <v>56</v>
      </c>
      <c r="G23" s="6"/>
      <c r="H23" s="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</row>
    <row r="24" spans="1:32" ht="15.75">
      <c r="A24" s="599" t="s">
        <v>441</v>
      </c>
      <c r="B24" s="595" t="s">
        <v>662</v>
      </c>
      <c r="C24" s="6"/>
      <c r="D24" s="7"/>
      <c r="E24" s="599" t="s">
        <v>458</v>
      </c>
      <c r="F24" s="5" t="s">
        <v>57</v>
      </c>
      <c r="G24" s="6"/>
      <c r="H24" s="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</row>
    <row r="25" spans="1:32" ht="15.75">
      <c r="A25" s="600" t="s">
        <v>438</v>
      </c>
      <c r="B25" s="595" t="s">
        <v>663</v>
      </c>
      <c r="C25" s="596">
        <f>SUM(C26:C27)</f>
        <v>0</v>
      </c>
      <c r="D25" s="597">
        <f>SUM(D26:D27)</f>
        <v>0</v>
      </c>
      <c r="E25" s="2" t="s">
        <v>511</v>
      </c>
      <c r="F25" s="3" t="s">
        <v>58</v>
      </c>
      <c r="G25" s="69">
        <f>SUM(G26,G29)+G30</f>
        <v>344507</v>
      </c>
      <c r="H25" s="226">
        <f>SUM(H26,H29)+H30</f>
        <v>-94744</v>
      </c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</row>
    <row r="26" spans="1:8" ht="15.75">
      <c r="A26" s="599" t="s">
        <v>440</v>
      </c>
      <c r="B26" s="595" t="s">
        <v>664</v>
      </c>
      <c r="C26" s="6"/>
      <c r="D26" s="7"/>
      <c r="E26" s="4" t="s">
        <v>459</v>
      </c>
      <c r="F26" s="5" t="s">
        <v>59</v>
      </c>
      <c r="G26" s="596">
        <f>SUM(G27:G28)</f>
        <v>5256</v>
      </c>
      <c r="H26" s="597">
        <f>SUM(H27:H28)</f>
        <v>30552</v>
      </c>
    </row>
    <row r="27" spans="1:32" ht="15.75">
      <c r="A27" s="599" t="s">
        <v>441</v>
      </c>
      <c r="B27" s="595" t="s">
        <v>665</v>
      </c>
      <c r="C27" s="6"/>
      <c r="D27" s="7"/>
      <c r="E27" s="599" t="s">
        <v>460</v>
      </c>
      <c r="F27" s="5" t="s">
        <v>60</v>
      </c>
      <c r="G27" s="6">
        <v>5256</v>
      </c>
      <c r="H27" s="7">
        <v>388451</v>
      </c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</row>
    <row r="28" spans="1:32" s="602" customFormat="1" ht="15.75">
      <c r="A28" s="594" t="s">
        <v>439</v>
      </c>
      <c r="B28" s="595" t="s">
        <v>666</v>
      </c>
      <c r="C28" s="6"/>
      <c r="D28" s="7"/>
      <c r="E28" s="599" t="s">
        <v>461</v>
      </c>
      <c r="F28" s="5" t="s">
        <v>61</v>
      </c>
      <c r="G28" s="6">
        <v>0</v>
      </c>
      <c r="H28" s="7">
        <v>-357899</v>
      </c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</row>
    <row r="29" spans="1:32" ht="15.75">
      <c r="A29" s="10" t="s">
        <v>503</v>
      </c>
      <c r="B29" s="591" t="s">
        <v>667</v>
      </c>
      <c r="C29" s="603">
        <f>SUM(C30:C32,C36,C42:C43)</f>
        <v>980800</v>
      </c>
      <c r="D29" s="603">
        <f>SUM(D30:D32,D36,D42:D43)</f>
        <v>647915</v>
      </c>
      <c r="E29" s="604" t="s">
        <v>993</v>
      </c>
      <c r="F29" s="258" t="s">
        <v>62</v>
      </c>
      <c r="G29" s="605">
        <f>IF('2-OVD'!C32&gt;0,'2-OVD'!C32,0)</f>
        <v>339251</v>
      </c>
      <c r="H29" s="7">
        <v>0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</row>
    <row r="30" spans="1:32" ht="16.5" thickBot="1">
      <c r="A30" s="4" t="s">
        <v>516</v>
      </c>
      <c r="B30" s="595" t="s">
        <v>668</v>
      </c>
      <c r="C30" s="6">
        <v>470292</v>
      </c>
      <c r="D30" s="7">
        <v>232354</v>
      </c>
      <c r="E30" s="604" t="s">
        <v>994</v>
      </c>
      <c r="F30" s="258" t="s">
        <v>995</v>
      </c>
      <c r="G30" s="606">
        <f>IF('2-OVD'!G32&gt;0,-'2-OVD'!G32,0)</f>
        <v>0</v>
      </c>
      <c r="H30" s="607">
        <v>-125296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</row>
    <row r="31" spans="1:32" ht="15.75">
      <c r="A31" s="4" t="s">
        <v>442</v>
      </c>
      <c r="B31" s="595" t="s">
        <v>669</v>
      </c>
      <c r="C31" s="6"/>
      <c r="D31" s="7"/>
      <c r="E31" s="588" t="s">
        <v>684</v>
      </c>
      <c r="F31" s="68" t="s">
        <v>26</v>
      </c>
      <c r="G31" s="590">
        <f>SUM(G32)</f>
        <v>50382</v>
      </c>
      <c r="H31" s="608">
        <f>SUM(H32)</f>
        <v>22730</v>
      </c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</row>
    <row r="32" spans="1:32" ht="15.75">
      <c r="A32" s="4" t="s">
        <v>443</v>
      </c>
      <c r="B32" s="595" t="s">
        <v>670</v>
      </c>
      <c r="C32" s="596">
        <f>SUM(C33:C35)</f>
        <v>19767</v>
      </c>
      <c r="D32" s="597">
        <f>SUM(D33:D35)</f>
        <v>99030</v>
      </c>
      <c r="E32" s="2" t="s">
        <v>507</v>
      </c>
      <c r="F32" s="609" t="s">
        <v>27</v>
      </c>
      <c r="G32" s="592">
        <f>SUM(G34:G35,G38,G40:G44)</f>
        <v>50382</v>
      </c>
      <c r="H32" s="593">
        <f>SUM(H34:H35,H38,H40:H44)</f>
        <v>22730</v>
      </c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</row>
    <row r="33" spans="1:32" ht="15.75">
      <c r="A33" s="610" t="s">
        <v>444</v>
      </c>
      <c r="B33" s="595" t="s">
        <v>0</v>
      </c>
      <c r="C33" s="6"/>
      <c r="D33" s="7"/>
      <c r="E33" s="611" t="s">
        <v>465</v>
      </c>
      <c r="F33" s="612" t="s">
        <v>28</v>
      </c>
      <c r="G33" s="613">
        <v>50382</v>
      </c>
      <c r="H33" s="614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</row>
    <row r="34" spans="1:32" ht="15.75">
      <c r="A34" s="615" t="s">
        <v>445</v>
      </c>
      <c r="B34" s="616" t="s">
        <v>1</v>
      </c>
      <c r="C34" s="6"/>
      <c r="D34" s="7"/>
      <c r="E34" s="225" t="s">
        <v>466</v>
      </c>
      <c r="F34" s="18" t="s">
        <v>29</v>
      </c>
      <c r="G34" s="6"/>
      <c r="H34" s="7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</row>
    <row r="35" spans="1:32" ht="15.75">
      <c r="A35" s="610" t="s">
        <v>446</v>
      </c>
      <c r="B35" s="595" t="s">
        <v>2</v>
      </c>
      <c r="C35" s="6">
        <v>19767</v>
      </c>
      <c r="D35" s="7">
        <v>99030</v>
      </c>
      <c r="E35" s="225" t="s">
        <v>462</v>
      </c>
      <c r="F35" s="595" t="s">
        <v>30</v>
      </c>
      <c r="G35" s="617">
        <f>SUM(G36:G37)</f>
        <v>0</v>
      </c>
      <c r="H35" s="618">
        <f>SUM(H36:H37)</f>
        <v>0</v>
      </c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ht="15.75">
      <c r="A36" s="4" t="s">
        <v>91</v>
      </c>
      <c r="B36" s="595" t="s">
        <v>3</v>
      </c>
      <c r="C36" s="596">
        <f>SUM(C37:C41)</f>
        <v>490741</v>
      </c>
      <c r="D36" s="597">
        <f>SUM(D37:D41)</f>
        <v>316531</v>
      </c>
      <c r="E36" s="248" t="s">
        <v>463</v>
      </c>
      <c r="F36" s="595" t="s">
        <v>31</v>
      </c>
      <c r="G36" s="6"/>
      <c r="H36" s="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</row>
    <row r="37" spans="1:32" ht="15.75">
      <c r="A37" s="599" t="s">
        <v>447</v>
      </c>
      <c r="B37" s="595" t="s">
        <v>4</v>
      </c>
      <c r="C37" s="6">
        <v>31764</v>
      </c>
      <c r="D37" s="7">
        <v>30609</v>
      </c>
      <c r="E37" s="248" t="s">
        <v>464</v>
      </c>
      <c r="F37" s="595" t="s">
        <v>32</v>
      </c>
      <c r="G37" s="6"/>
      <c r="H37" s="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</row>
    <row r="38" spans="1:32" ht="15.75">
      <c r="A38" s="599" t="s">
        <v>80</v>
      </c>
      <c r="B38" s="595" t="s">
        <v>67</v>
      </c>
      <c r="C38" s="6">
        <v>117381</v>
      </c>
      <c r="D38" s="7">
        <v>117381</v>
      </c>
      <c r="E38" s="225" t="s">
        <v>71</v>
      </c>
      <c r="F38" s="18" t="s">
        <v>33</v>
      </c>
      <c r="G38" s="6">
        <v>13395</v>
      </c>
      <c r="H38" s="7">
        <v>13707</v>
      </c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</row>
    <row r="39" spans="1:32" ht="15.75">
      <c r="A39" s="599" t="s">
        <v>82</v>
      </c>
      <c r="B39" s="595" t="s">
        <v>68</v>
      </c>
      <c r="C39" s="6"/>
      <c r="D39" s="7"/>
      <c r="E39" s="330" t="s">
        <v>81</v>
      </c>
      <c r="F39" s="612" t="s">
        <v>72</v>
      </c>
      <c r="G39" s="613">
        <v>13395</v>
      </c>
      <c r="H39" s="614">
        <v>13707</v>
      </c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</row>
    <row r="40" spans="1:32" ht="15.75">
      <c r="A40" s="599" t="s">
        <v>83</v>
      </c>
      <c r="B40" s="595" t="s">
        <v>69</v>
      </c>
      <c r="C40" s="6"/>
      <c r="D40" s="7"/>
      <c r="E40" s="225" t="s">
        <v>467</v>
      </c>
      <c r="F40" s="18" t="s">
        <v>34</v>
      </c>
      <c r="G40" s="6"/>
      <c r="H40" s="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</row>
    <row r="41" spans="1:32" ht="15.75">
      <c r="A41" s="599" t="s">
        <v>84</v>
      </c>
      <c r="B41" s="595" t="s">
        <v>70</v>
      </c>
      <c r="C41" s="6">
        <v>341596</v>
      </c>
      <c r="D41" s="7">
        <v>168541</v>
      </c>
      <c r="E41" s="4" t="s">
        <v>512</v>
      </c>
      <c r="F41" s="18" t="s">
        <v>35</v>
      </c>
      <c r="G41" s="6"/>
      <c r="H41" s="7">
        <v>3080</v>
      </c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</row>
    <row r="42" spans="1:32" ht="15.75">
      <c r="A42" s="4" t="s">
        <v>448</v>
      </c>
      <c r="B42" s="595" t="s">
        <v>5</v>
      </c>
      <c r="C42" s="6"/>
      <c r="D42" s="7"/>
      <c r="E42" s="225" t="s">
        <v>513</v>
      </c>
      <c r="F42" s="18" t="s">
        <v>36</v>
      </c>
      <c r="G42" s="6"/>
      <c r="H42" s="7">
        <v>566</v>
      </c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</row>
    <row r="43" spans="1:32" ht="15.75">
      <c r="A43" s="594" t="s">
        <v>449</v>
      </c>
      <c r="B43" s="595" t="s">
        <v>6</v>
      </c>
      <c r="C43" s="263"/>
      <c r="D43" s="264"/>
      <c r="E43" s="225" t="s">
        <v>514</v>
      </c>
      <c r="F43" s="18" t="s">
        <v>37</v>
      </c>
      <c r="G43" s="6">
        <v>36987</v>
      </c>
      <c r="H43" s="7">
        <v>5377</v>
      </c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</row>
    <row r="44" spans="1:32" ht="16.5" thickBot="1">
      <c r="A44" s="619" t="s">
        <v>595</v>
      </c>
      <c r="B44" s="620" t="s">
        <v>7</v>
      </c>
      <c r="C44" s="263"/>
      <c r="D44" s="264"/>
      <c r="E44" s="231" t="s">
        <v>515</v>
      </c>
      <c r="F44" s="227" t="s">
        <v>38</v>
      </c>
      <c r="G44" s="15"/>
      <c r="H44" s="16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</row>
    <row r="45" spans="1:32" ht="16.5" thickBot="1">
      <c r="A45" s="621" t="s">
        <v>600</v>
      </c>
      <c r="B45" s="622" t="s">
        <v>8</v>
      </c>
      <c r="C45" s="265">
        <v>4007</v>
      </c>
      <c r="D45" s="266">
        <v>3635</v>
      </c>
      <c r="E45" s="623"/>
      <c r="F45" s="624"/>
      <c r="G45" s="624"/>
      <c r="H45" s="625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</row>
    <row r="46" spans="1:32" ht="15.75">
      <c r="A46" s="626" t="s">
        <v>504</v>
      </c>
      <c r="B46" s="589" t="s">
        <v>9</v>
      </c>
      <c r="C46" s="590">
        <f>SUM(C47,C62)</f>
        <v>22988</v>
      </c>
      <c r="D46" s="608">
        <f>SUM(D47,D62)</f>
        <v>139264</v>
      </c>
      <c r="E46" s="228" t="s">
        <v>686</v>
      </c>
      <c r="F46" s="589" t="s">
        <v>39</v>
      </c>
      <c r="G46" s="590">
        <f>SUM(G47)</f>
        <v>0</v>
      </c>
      <c r="H46" s="608">
        <f>SUM(H47)</f>
        <v>0</v>
      </c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</row>
    <row r="47" spans="1:32" ht="15.75">
      <c r="A47" s="619" t="s">
        <v>505</v>
      </c>
      <c r="B47" s="591" t="s">
        <v>10</v>
      </c>
      <c r="C47" s="592">
        <f>SUM(C48,C50:C51,C55:C56,C61)</f>
        <v>9862</v>
      </c>
      <c r="D47" s="593">
        <f>SUM(D48,D50:D51,D55:D56,D61)</f>
        <v>127243</v>
      </c>
      <c r="E47" s="627" t="s">
        <v>508</v>
      </c>
      <c r="F47" s="3" t="s">
        <v>40</v>
      </c>
      <c r="G47" s="592">
        <f>SUM(G48,G51,G53:G54)</f>
        <v>0</v>
      </c>
      <c r="H47" s="593">
        <f>SUM(H48:H48,H51,H53:H54)</f>
        <v>0</v>
      </c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</row>
    <row r="48" spans="1:8" ht="15.75">
      <c r="A48" s="225" t="s">
        <v>89</v>
      </c>
      <c r="B48" s="18" t="s">
        <v>11</v>
      </c>
      <c r="C48" s="628"/>
      <c r="D48" s="629"/>
      <c r="E48" s="225" t="s">
        <v>597</v>
      </c>
      <c r="F48" s="18" t="s">
        <v>41</v>
      </c>
      <c r="G48" s="630">
        <f>SUM(G49:G50)</f>
        <v>0</v>
      </c>
      <c r="H48" s="631">
        <f>SUM(H49:H50)</f>
        <v>0</v>
      </c>
    </row>
    <row r="49" spans="1:8" ht="15.75">
      <c r="A49" s="330" t="s">
        <v>80</v>
      </c>
      <c r="B49" s="632" t="s">
        <v>75</v>
      </c>
      <c r="C49" s="613"/>
      <c r="D49" s="614"/>
      <c r="E49" s="248" t="s">
        <v>463</v>
      </c>
      <c r="F49" s="18" t="s">
        <v>42</v>
      </c>
      <c r="G49" s="6"/>
      <c r="H49" s="7"/>
    </row>
    <row r="50" spans="1:8" ht="15.75">
      <c r="A50" s="594" t="s">
        <v>442</v>
      </c>
      <c r="B50" s="5" t="s">
        <v>12</v>
      </c>
      <c r="C50" s="6"/>
      <c r="D50" s="7"/>
      <c r="E50" s="248" t="s">
        <v>464</v>
      </c>
      <c r="F50" s="18" t="s">
        <v>43</v>
      </c>
      <c r="G50" s="6"/>
      <c r="H50" s="7"/>
    </row>
    <row r="51" spans="1:8" ht="15.75">
      <c r="A51" s="594" t="s">
        <v>443</v>
      </c>
      <c r="B51" s="5" t="s">
        <v>13</v>
      </c>
      <c r="C51" s="596">
        <f>SUM(C52:C54)</f>
        <v>0</v>
      </c>
      <c r="D51" s="597">
        <f>SUM(D52:D54)</f>
        <v>0</v>
      </c>
      <c r="E51" s="225" t="s">
        <v>73</v>
      </c>
      <c r="F51" s="18" t="s">
        <v>44</v>
      </c>
      <c r="G51" s="6"/>
      <c r="H51" s="7"/>
    </row>
    <row r="52" spans="1:8" ht="15.75">
      <c r="A52" s="610" t="s">
        <v>444</v>
      </c>
      <c r="B52" s="5" t="s">
        <v>14</v>
      </c>
      <c r="C52" s="6"/>
      <c r="D52" s="7"/>
      <c r="E52" s="330" t="s">
        <v>81</v>
      </c>
      <c r="F52" s="612" t="s">
        <v>74</v>
      </c>
      <c r="G52" s="613"/>
      <c r="H52" s="614"/>
    </row>
    <row r="53" spans="1:8" s="602" customFormat="1" ht="15.75">
      <c r="A53" s="610" t="s">
        <v>445</v>
      </c>
      <c r="B53" s="5" t="s">
        <v>15</v>
      </c>
      <c r="C53" s="6"/>
      <c r="D53" s="7"/>
      <c r="E53" s="225" t="s">
        <v>598</v>
      </c>
      <c r="F53" s="18" t="s">
        <v>45</v>
      </c>
      <c r="G53" s="6"/>
      <c r="H53" s="7"/>
    </row>
    <row r="54" spans="1:8" ht="16.5" thickBot="1">
      <c r="A54" s="610" t="s">
        <v>446</v>
      </c>
      <c r="B54" s="5" t="s">
        <v>16</v>
      </c>
      <c r="C54" s="6"/>
      <c r="D54" s="7"/>
      <c r="E54" s="231" t="s">
        <v>599</v>
      </c>
      <c r="F54" s="227" t="s">
        <v>46</v>
      </c>
      <c r="G54" s="15"/>
      <c r="H54" s="16"/>
    </row>
    <row r="55" spans="1:8" ht="15.75">
      <c r="A55" s="4" t="s">
        <v>450</v>
      </c>
      <c r="B55" s="5" t="s">
        <v>17</v>
      </c>
      <c r="C55" s="6"/>
      <c r="D55" s="7"/>
      <c r="E55" s="623"/>
      <c r="F55" s="624"/>
      <c r="G55" s="624"/>
      <c r="H55" s="625"/>
    </row>
    <row r="56" spans="1:8" ht="15.75">
      <c r="A56" s="4" t="s">
        <v>90</v>
      </c>
      <c r="B56" s="5" t="s">
        <v>18</v>
      </c>
      <c r="C56" s="596">
        <f>SUM(C57:C60)</f>
        <v>9862</v>
      </c>
      <c r="D56" s="597">
        <f>SUM(D57:D60)</f>
        <v>127243</v>
      </c>
      <c r="E56" s="623"/>
      <c r="F56" s="624"/>
      <c r="G56" s="624"/>
      <c r="H56" s="625"/>
    </row>
    <row r="57" spans="1:8" ht="15.75">
      <c r="A57" s="599" t="s">
        <v>80</v>
      </c>
      <c r="B57" s="5" t="s">
        <v>76</v>
      </c>
      <c r="C57" s="263">
        <v>9862</v>
      </c>
      <c r="D57" s="264">
        <v>127243</v>
      </c>
      <c r="E57" s="623"/>
      <c r="F57" s="624"/>
      <c r="G57" s="624"/>
      <c r="H57" s="625"/>
    </row>
    <row r="58" spans="1:8" ht="15.75">
      <c r="A58" s="599" t="s">
        <v>82</v>
      </c>
      <c r="B58" s="5" t="s">
        <v>77</v>
      </c>
      <c r="C58" s="263"/>
      <c r="D58" s="264"/>
      <c r="E58" s="623"/>
      <c r="F58" s="624"/>
      <c r="G58" s="624"/>
      <c r="H58" s="625"/>
    </row>
    <row r="59" spans="1:8" ht="15.75">
      <c r="A59" s="599" t="s">
        <v>83</v>
      </c>
      <c r="B59" s="5" t="s">
        <v>78</v>
      </c>
      <c r="C59" s="263"/>
      <c r="D59" s="264"/>
      <c r="E59" s="623"/>
      <c r="F59" s="624"/>
      <c r="G59" s="624"/>
      <c r="H59" s="625"/>
    </row>
    <row r="60" spans="1:8" ht="15.75">
      <c r="A60" s="599" t="s">
        <v>84</v>
      </c>
      <c r="B60" s="5" t="s">
        <v>79</v>
      </c>
      <c r="C60" s="263"/>
      <c r="D60" s="264"/>
      <c r="E60" s="623"/>
      <c r="F60" s="624"/>
      <c r="G60" s="624"/>
      <c r="H60" s="625"/>
    </row>
    <row r="61" spans="1:9" ht="15.75">
      <c r="A61" s="633" t="s">
        <v>449</v>
      </c>
      <c r="B61" s="634" t="s">
        <v>19</v>
      </c>
      <c r="C61" s="8"/>
      <c r="D61" s="9"/>
      <c r="E61" s="623"/>
      <c r="F61" s="624"/>
      <c r="G61" s="624"/>
      <c r="H61" s="625"/>
      <c r="I61" s="635"/>
    </row>
    <row r="62" spans="1:8" ht="15.75">
      <c r="A62" s="10" t="s">
        <v>506</v>
      </c>
      <c r="B62" s="591" t="s">
        <v>20</v>
      </c>
      <c r="C62" s="603">
        <f>SUM(C63:C65)</f>
        <v>13126</v>
      </c>
      <c r="D62" s="603">
        <f>SUM(D63:D65)</f>
        <v>12021</v>
      </c>
      <c r="E62" s="623"/>
      <c r="F62" s="624"/>
      <c r="G62" s="624"/>
      <c r="H62" s="625"/>
    </row>
    <row r="63" spans="1:28" ht="15.75">
      <c r="A63" s="4" t="s">
        <v>451</v>
      </c>
      <c r="B63" s="5" t="s">
        <v>25</v>
      </c>
      <c r="C63" s="263">
        <v>13126</v>
      </c>
      <c r="D63" s="7">
        <v>12021</v>
      </c>
      <c r="E63" s="623"/>
      <c r="F63" s="624"/>
      <c r="G63" s="624"/>
      <c r="H63" s="625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</row>
    <row r="64" spans="1:8" ht="31.5">
      <c r="A64" s="4" t="s">
        <v>985</v>
      </c>
      <c r="B64" s="5" t="s">
        <v>983</v>
      </c>
      <c r="C64" s="263"/>
      <c r="D64" s="264"/>
      <c r="E64" s="623"/>
      <c r="F64" s="624"/>
      <c r="G64" s="624"/>
      <c r="H64" s="625"/>
    </row>
    <row r="65" spans="1:8" ht="16.5" thickBot="1">
      <c r="A65" s="4" t="s">
        <v>596</v>
      </c>
      <c r="B65" s="5" t="s">
        <v>984</v>
      </c>
      <c r="C65" s="6"/>
      <c r="D65" s="7"/>
      <c r="E65" s="636"/>
      <c r="F65" s="637"/>
      <c r="G65" s="638"/>
      <c r="H65" s="639"/>
    </row>
    <row r="66" spans="1:8" ht="16.5" thickBot="1">
      <c r="A66" s="48" t="s">
        <v>237</v>
      </c>
      <c r="B66" s="640" t="s">
        <v>21</v>
      </c>
      <c r="C66" s="641">
        <f>SUM(C14,C46)</f>
        <v>1394889</v>
      </c>
      <c r="D66" s="642">
        <f>SUM(D14,D46)</f>
        <v>1027986</v>
      </c>
      <c r="E66" s="48" t="s">
        <v>236</v>
      </c>
      <c r="F66" s="640" t="s">
        <v>63</v>
      </c>
      <c r="G66" s="643">
        <f>SUM(G31,G46,G14)</f>
        <v>1394889</v>
      </c>
      <c r="H66" s="644">
        <f>SUM(H31,H46,H14)</f>
        <v>1027986</v>
      </c>
    </row>
    <row r="67" spans="1:8" ht="15.75">
      <c r="A67" s="645" t="s">
        <v>625</v>
      </c>
      <c r="B67" s="589" t="s">
        <v>22</v>
      </c>
      <c r="C67" s="646">
        <f>SUM(C68,C69)</f>
        <v>74226950</v>
      </c>
      <c r="D67" s="647">
        <f>SUM(D68,D69)</f>
        <v>28454073</v>
      </c>
      <c r="E67" s="645" t="s">
        <v>628</v>
      </c>
      <c r="F67" s="648" t="s">
        <v>64</v>
      </c>
      <c r="G67" s="646">
        <f>SUM(G68:G69)</f>
        <v>74226950</v>
      </c>
      <c r="H67" s="647">
        <f>SUM(H68:H69)</f>
        <v>28454073</v>
      </c>
    </row>
    <row r="68" spans="1:8" ht="31.5">
      <c r="A68" s="649" t="s">
        <v>626</v>
      </c>
      <c r="B68" s="591" t="s">
        <v>23</v>
      </c>
      <c r="C68" s="650">
        <v>55700918</v>
      </c>
      <c r="D68" s="264">
        <v>12500925</v>
      </c>
      <c r="E68" s="651" t="s">
        <v>518</v>
      </c>
      <c r="F68" s="652" t="s">
        <v>65</v>
      </c>
      <c r="G68" s="630">
        <v>55700918</v>
      </c>
      <c r="H68" s="264">
        <v>12500925</v>
      </c>
    </row>
    <row r="69" spans="1:8" ht="16.5" thickBot="1">
      <c r="A69" s="653" t="s">
        <v>627</v>
      </c>
      <c r="B69" s="654" t="s">
        <v>24</v>
      </c>
      <c r="C69" s="655">
        <v>18526032</v>
      </c>
      <c r="D69" s="16">
        <v>15953148</v>
      </c>
      <c r="E69" s="656" t="s">
        <v>1111</v>
      </c>
      <c r="F69" s="657" t="s">
        <v>66</v>
      </c>
      <c r="G69" s="658">
        <v>18526032</v>
      </c>
      <c r="H69" s="16">
        <v>15953148</v>
      </c>
    </row>
    <row r="72" ht="15.75">
      <c r="A72" s="659" t="s">
        <v>1026</v>
      </c>
    </row>
  </sheetData>
  <sheetProtection/>
  <mergeCells count="1">
    <mergeCell ref="G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="70" zoomScaleNormal="70" zoomScalePageLayoutView="0" workbookViewId="0" topLeftCell="B7">
      <selection activeCell="I10" sqref="I10"/>
    </sheetView>
  </sheetViews>
  <sheetFormatPr defaultColWidth="9.140625" defaultRowHeight="12.75"/>
  <cols>
    <col min="1" max="1" width="68.7109375" style="74" bestFit="1" customWidth="1"/>
    <col min="2" max="2" width="16.7109375" style="74" customWidth="1"/>
    <col min="3" max="4" width="20.7109375" style="74" customWidth="1"/>
    <col min="5" max="5" width="69.57421875" style="74" bestFit="1" customWidth="1"/>
    <col min="6" max="6" width="16.7109375" style="74" customWidth="1"/>
    <col min="7" max="8" width="20.7109375" style="74" customWidth="1"/>
    <col min="9" max="16384" width="9.140625" style="74" customWidth="1"/>
  </cols>
  <sheetData>
    <row r="1" spans="1:8" ht="15.75">
      <c r="A1" s="71"/>
      <c r="B1" s="71"/>
      <c r="C1" s="71"/>
      <c r="D1" s="71"/>
      <c r="E1" s="71"/>
      <c r="F1" s="71"/>
      <c r="G1" s="71"/>
      <c r="H1" s="73" t="s">
        <v>1014</v>
      </c>
    </row>
    <row r="2" spans="1:8" ht="15.75">
      <c r="A2" s="71"/>
      <c r="B2" s="71"/>
      <c r="C2" s="71"/>
      <c r="D2" s="71"/>
      <c r="E2" s="71"/>
      <c r="F2" s="71"/>
      <c r="G2" s="71"/>
      <c r="H2" s="73"/>
    </row>
    <row r="3" spans="1:8" s="94" customFormat="1" ht="15.75">
      <c r="A3" s="199" t="s">
        <v>339</v>
      </c>
      <c r="B3" s="199"/>
      <c r="C3" s="200"/>
      <c r="D3" s="200"/>
      <c r="E3" s="200"/>
      <c r="F3" s="200"/>
      <c r="G3" s="200"/>
      <c r="H3" s="200"/>
    </row>
    <row r="4" spans="1:8" s="94" customFormat="1" ht="15.75">
      <c r="A4" s="77" t="s">
        <v>1173</v>
      </c>
      <c r="B4" s="199"/>
      <c r="C4" s="200"/>
      <c r="D4" s="200"/>
      <c r="E4" s="200"/>
      <c r="F4" s="200"/>
      <c r="G4" s="200"/>
      <c r="H4" s="200"/>
    </row>
    <row r="5" spans="1:8" s="94" customFormat="1" ht="15.75">
      <c r="A5" s="79" t="s">
        <v>1174</v>
      </c>
      <c r="B5" s="199"/>
      <c r="C5" s="200"/>
      <c r="D5" s="200"/>
      <c r="E5" s="200"/>
      <c r="F5" s="200"/>
      <c r="G5" s="200"/>
      <c r="H5" s="200"/>
    </row>
    <row r="6" spans="1:8" s="94" customFormat="1" ht="15.75">
      <c r="A6" s="79"/>
      <c r="B6" s="199"/>
      <c r="C6" s="200"/>
      <c r="D6" s="200"/>
      <c r="E6" s="200"/>
      <c r="F6" s="200"/>
      <c r="G6" s="200"/>
      <c r="H6" s="200"/>
    </row>
    <row r="7" spans="1:8" s="94" customFormat="1" ht="15.75">
      <c r="A7" s="79"/>
      <c r="B7" s="199"/>
      <c r="C7" s="200"/>
      <c r="D7" s="200"/>
      <c r="E7" s="200"/>
      <c r="G7" s="81" t="s">
        <v>419</v>
      </c>
      <c r="H7" s="82" t="s">
        <v>1163</v>
      </c>
    </row>
    <row r="8" spans="1:8" ht="15.75">
      <c r="A8" s="71"/>
      <c r="B8" s="71"/>
      <c r="C8" s="71"/>
      <c r="D8" s="71"/>
      <c r="E8" s="71"/>
      <c r="G8" s="85" t="s">
        <v>398</v>
      </c>
      <c r="H8" s="86" t="s">
        <v>1161</v>
      </c>
    </row>
    <row r="9" spans="1:8" s="94" customFormat="1" ht="15.75">
      <c r="A9" s="79"/>
      <c r="B9" s="199"/>
      <c r="C9" s="200"/>
      <c r="D9" s="200"/>
      <c r="E9" s="200"/>
      <c r="G9" s="81" t="s">
        <v>417</v>
      </c>
      <c r="H9" s="82" t="s">
        <v>1169</v>
      </c>
    </row>
    <row r="10" spans="1:8" s="94" customFormat="1" ht="15.75">
      <c r="A10" s="79"/>
      <c r="B10" s="199"/>
      <c r="C10" s="200"/>
      <c r="D10" s="200"/>
      <c r="E10" s="200"/>
      <c r="G10" s="81" t="s">
        <v>396</v>
      </c>
      <c r="H10" s="82" t="s">
        <v>1172</v>
      </c>
    </row>
    <row r="11" spans="1:9" ht="16.5" thickBot="1">
      <c r="A11" s="28"/>
      <c r="B11" s="28"/>
      <c r="C11" s="29"/>
      <c r="D11" s="29"/>
      <c r="E11" s="30"/>
      <c r="F11" s="30"/>
      <c r="G11" s="31"/>
      <c r="H11" s="32" t="s">
        <v>251</v>
      </c>
      <c r="I11" s="87"/>
    </row>
    <row r="12" spans="1:9" ht="15.75">
      <c r="A12" s="33" t="s">
        <v>232</v>
      </c>
      <c r="B12" s="669" t="s">
        <v>323</v>
      </c>
      <c r="C12" s="34" t="s">
        <v>227</v>
      </c>
      <c r="D12" s="35" t="s">
        <v>230</v>
      </c>
      <c r="E12" s="33" t="s">
        <v>233</v>
      </c>
      <c r="F12" s="669" t="s">
        <v>323</v>
      </c>
      <c r="G12" s="34" t="s">
        <v>227</v>
      </c>
      <c r="H12" s="35" t="s">
        <v>230</v>
      </c>
      <c r="I12" s="87"/>
    </row>
    <row r="13" spans="1:9" ht="16.5" thickBot="1">
      <c r="A13" s="670" t="s">
        <v>324</v>
      </c>
      <c r="B13" s="671" t="s">
        <v>325</v>
      </c>
      <c r="C13" s="671">
        <v>1</v>
      </c>
      <c r="D13" s="672">
        <v>2</v>
      </c>
      <c r="E13" s="670" t="s">
        <v>324</v>
      </c>
      <c r="F13" s="671" t="s">
        <v>325</v>
      </c>
      <c r="G13" s="671">
        <v>1</v>
      </c>
      <c r="H13" s="672">
        <v>2</v>
      </c>
      <c r="I13" s="87"/>
    </row>
    <row r="14" spans="1:9" ht="15.75">
      <c r="A14" s="36" t="s">
        <v>399</v>
      </c>
      <c r="B14" s="1" t="s">
        <v>92</v>
      </c>
      <c r="C14" s="37">
        <f>SUM(C15,C21)</f>
        <v>1013340</v>
      </c>
      <c r="D14" s="43">
        <f>SUM(D15,D21)</f>
        <v>1115295</v>
      </c>
      <c r="E14" s="36" t="s">
        <v>400</v>
      </c>
      <c r="F14" s="1" t="s">
        <v>115</v>
      </c>
      <c r="G14" s="37">
        <f>SUM(G15,G23)</f>
        <v>1392556</v>
      </c>
      <c r="H14" s="43">
        <f>SUM(H15,H23)</f>
        <v>976106</v>
      </c>
      <c r="I14" s="87"/>
    </row>
    <row r="15" spans="1:9" ht="15.75">
      <c r="A15" s="17" t="s">
        <v>234</v>
      </c>
      <c r="B15" s="3" t="s">
        <v>93</v>
      </c>
      <c r="C15" s="38">
        <f>SUM(C16:C20)</f>
        <v>58574</v>
      </c>
      <c r="D15" s="39">
        <f>SUM(D16:D20)</f>
        <v>266907</v>
      </c>
      <c r="E15" s="2" t="s">
        <v>238</v>
      </c>
      <c r="F15" s="3" t="s">
        <v>116</v>
      </c>
      <c r="G15" s="38">
        <f>SUM(G16:G20,G22)</f>
        <v>95522</v>
      </c>
      <c r="H15" s="39">
        <f>SUM(H16:H20,H22)</f>
        <v>193651</v>
      </c>
      <c r="I15" s="87"/>
    </row>
    <row r="16" spans="1:9" s="88" customFormat="1" ht="15.75" customHeight="1">
      <c r="A16" s="4" t="s">
        <v>468</v>
      </c>
      <c r="B16" s="5" t="s">
        <v>94</v>
      </c>
      <c r="C16" s="6"/>
      <c r="D16" s="6"/>
      <c r="E16" s="4" t="s">
        <v>603</v>
      </c>
      <c r="F16" s="5" t="s">
        <v>117</v>
      </c>
      <c r="G16" s="6"/>
      <c r="H16" s="7"/>
      <c r="I16" s="201"/>
    </row>
    <row r="17" spans="1:9" s="88" customFormat="1" ht="15.75" customHeight="1">
      <c r="A17" s="4" t="s">
        <v>607</v>
      </c>
      <c r="B17" s="5" t="s">
        <v>95</v>
      </c>
      <c r="C17" s="6"/>
      <c r="D17" s="6"/>
      <c r="E17" s="4" t="s">
        <v>604</v>
      </c>
      <c r="F17" s="5" t="s">
        <v>118</v>
      </c>
      <c r="G17" s="6">
        <v>89664</v>
      </c>
      <c r="H17" s="7">
        <v>182278</v>
      </c>
      <c r="I17" s="201"/>
    </row>
    <row r="18" spans="1:9" s="88" customFormat="1" ht="15.75" customHeight="1">
      <c r="A18" s="4" t="s">
        <v>610</v>
      </c>
      <c r="B18" s="5" t="s">
        <v>96</v>
      </c>
      <c r="C18" s="6">
        <v>51725</v>
      </c>
      <c r="D18" s="6">
        <v>261911</v>
      </c>
      <c r="E18" s="4" t="s">
        <v>605</v>
      </c>
      <c r="F18" s="5" t="s">
        <v>119</v>
      </c>
      <c r="G18" s="6">
        <v>1271</v>
      </c>
      <c r="H18" s="7">
        <v>160</v>
      </c>
      <c r="I18" s="201"/>
    </row>
    <row r="19" spans="1:9" s="88" customFormat="1" ht="15.75" customHeight="1">
      <c r="A19" s="4" t="s">
        <v>608</v>
      </c>
      <c r="B19" s="5" t="s">
        <v>97</v>
      </c>
      <c r="C19" s="6">
        <v>950</v>
      </c>
      <c r="D19" s="7">
        <v>354</v>
      </c>
      <c r="E19" s="4" t="s">
        <v>606</v>
      </c>
      <c r="F19" s="5" t="s">
        <v>120</v>
      </c>
      <c r="G19" s="6">
        <v>4587</v>
      </c>
      <c r="H19" s="7">
        <v>11213</v>
      </c>
      <c r="I19" s="201"/>
    </row>
    <row r="20" spans="1:9" s="88" customFormat="1" ht="15.75" customHeight="1">
      <c r="A20" s="19" t="s">
        <v>609</v>
      </c>
      <c r="B20" s="12" t="s">
        <v>98</v>
      </c>
      <c r="C20" s="8">
        <v>5899</v>
      </c>
      <c r="D20" s="9">
        <v>4642</v>
      </c>
      <c r="E20" s="4" t="s">
        <v>85</v>
      </c>
      <c r="F20" s="258" t="s">
        <v>121</v>
      </c>
      <c r="G20" s="263"/>
      <c r="H20" s="264"/>
      <c r="I20" s="201"/>
    </row>
    <row r="21" spans="1:9" s="88" customFormat="1" ht="15.75" customHeight="1">
      <c r="A21" s="10" t="s">
        <v>235</v>
      </c>
      <c r="B21" s="11" t="s">
        <v>99</v>
      </c>
      <c r="C21" s="40">
        <f>SUM(C22:C26)</f>
        <v>954766</v>
      </c>
      <c r="D21" s="41">
        <f>SUM(D22:D26)</f>
        <v>848388</v>
      </c>
      <c r="E21" s="330" t="s">
        <v>80</v>
      </c>
      <c r="F21" s="304" t="s">
        <v>88</v>
      </c>
      <c r="G21" s="305"/>
      <c r="H21" s="306"/>
      <c r="I21" s="201"/>
    </row>
    <row r="22" spans="1:8" s="88" customFormat="1" ht="15.75" customHeight="1">
      <c r="A22" s="4" t="s">
        <v>469</v>
      </c>
      <c r="B22" s="5" t="s">
        <v>100</v>
      </c>
      <c r="C22" s="6">
        <v>14482</v>
      </c>
      <c r="D22" s="6">
        <v>17431</v>
      </c>
      <c r="E22" s="19" t="s">
        <v>86</v>
      </c>
      <c r="F22" s="12" t="s">
        <v>87</v>
      </c>
      <c r="G22" s="8"/>
      <c r="H22" s="9"/>
    </row>
    <row r="23" spans="1:9" s="88" customFormat="1" ht="15.75" customHeight="1">
      <c r="A23" s="4" t="s">
        <v>602</v>
      </c>
      <c r="B23" s="5" t="s">
        <v>101</v>
      </c>
      <c r="C23" s="6">
        <v>260363</v>
      </c>
      <c r="D23" s="6">
        <v>256003</v>
      </c>
      <c r="E23" s="10" t="s">
        <v>255</v>
      </c>
      <c r="F23" s="11" t="s">
        <v>122</v>
      </c>
      <c r="G23" s="40">
        <f>SUM(G24:G27)</f>
        <v>1297034</v>
      </c>
      <c r="H23" s="41">
        <f>SUM(H24:H27)</f>
        <v>782455</v>
      </c>
      <c r="I23" s="202"/>
    </row>
    <row r="24" spans="1:8" s="88" customFormat="1" ht="15.75">
      <c r="A24" s="4" t="s">
        <v>470</v>
      </c>
      <c r="B24" s="5" t="s">
        <v>102</v>
      </c>
      <c r="C24" s="6">
        <v>2279</v>
      </c>
      <c r="D24" s="6">
        <v>3041</v>
      </c>
      <c r="E24" s="4" t="s">
        <v>472</v>
      </c>
      <c r="F24" s="5" t="s">
        <v>123</v>
      </c>
      <c r="G24" s="6">
        <v>443097</v>
      </c>
      <c r="H24" s="7">
        <v>346406</v>
      </c>
    </row>
    <row r="25" spans="1:8" s="88" customFormat="1" ht="15.75" customHeight="1">
      <c r="A25" s="4" t="s">
        <v>611</v>
      </c>
      <c r="B25" s="5" t="s">
        <v>103</v>
      </c>
      <c r="C25" s="6">
        <v>620562</v>
      </c>
      <c r="D25" s="7">
        <v>518341</v>
      </c>
      <c r="E25" s="4" t="s">
        <v>473</v>
      </c>
      <c r="F25" s="5" t="s">
        <v>124</v>
      </c>
      <c r="G25" s="6">
        <v>189365</v>
      </c>
      <c r="H25" s="7">
        <v>42655</v>
      </c>
    </row>
    <row r="26" spans="1:8" s="88" customFormat="1" ht="15.75" customHeight="1" thickBot="1">
      <c r="A26" s="13" t="s">
        <v>471</v>
      </c>
      <c r="B26" s="14" t="s">
        <v>104</v>
      </c>
      <c r="C26" s="15">
        <v>57080</v>
      </c>
      <c r="D26" s="16">
        <v>53572</v>
      </c>
      <c r="E26" s="4" t="s">
        <v>474</v>
      </c>
      <c r="F26" s="5" t="s">
        <v>125</v>
      </c>
      <c r="G26" s="6">
        <v>145630</v>
      </c>
      <c r="H26" s="7"/>
    </row>
    <row r="27" spans="1:8" s="88" customFormat="1" ht="15.75" customHeight="1">
      <c r="A27" s="42" t="s">
        <v>424</v>
      </c>
      <c r="B27" s="1" t="s">
        <v>105</v>
      </c>
      <c r="C27" s="37">
        <f>IF(G29-C14&gt;0,G29-C14,0)</f>
        <v>379216</v>
      </c>
      <c r="D27" s="43">
        <f>IF(H29-D14&gt;0,H29-D14,0)</f>
        <v>0</v>
      </c>
      <c r="E27" s="19" t="s">
        <v>475</v>
      </c>
      <c r="F27" s="12" t="s">
        <v>126</v>
      </c>
      <c r="G27" s="8">
        <v>518942</v>
      </c>
      <c r="H27" s="9">
        <v>393394</v>
      </c>
    </row>
    <row r="28" spans="1:8" s="88" customFormat="1" ht="15.75" customHeight="1" thickBot="1">
      <c r="A28" s="2" t="s">
        <v>257</v>
      </c>
      <c r="B28" s="3" t="s">
        <v>106</v>
      </c>
      <c r="C28" s="38">
        <f>SUM(C29:C31)</f>
        <v>39965</v>
      </c>
      <c r="D28" s="38">
        <f>SUM(D29:D31)</f>
        <v>-13893</v>
      </c>
      <c r="E28" s="20" t="s">
        <v>256</v>
      </c>
      <c r="F28" s="23" t="s">
        <v>127</v>
      </c>
      <c r="G28" s="21"/>
      <c r="H28" s="22"/>
    </row>
    <row r="29" spans="1:8" s="88" customFormat="1" ht="15.75" customHeight="1" thickBot="1">
      <c r="A29" s="4" t="s">
        <v>612</v>
      </c>
      <c r="B29" s="5" t="s">
        <v>107</v>
      </c>
      <c r="C29" s="6">
        <v>22998</v>
      </c>
      <c r="D29" s="6"/>
      <c r="E29" s="44" t="s">
        <v>429</v>
      </c>
      <c r="F29" s="45" t="s">
        <v>128</v>
      </c>
      <c r="G29" s="46">
        <f>SUM(G14,G28)</f>
        <v>1392556</v>
      </c>
      <c r="H29" s="47">
        <f>SUM(H14,H28)</f>
        <v>976106</v>
      </c>
    </row>
    <row r="30" spans="1:8" s="88" customFormat="1" ht="15.75" customHeight="1" thickBot="1">
      <c r="A30" s="4" t="s">
        <v>614</v>
      </c>
      <c r="B30" s="5" t="s">
        <v>108</v>
      </c>
      <c r="C30" s="6">
        <v>16967</v>
      </c>
      <c r="D30" s="300">
        <v>-13893</v>
      </c>
      <c r="E30" s="44" t="s">
        <v>430</v>
      </c>
      <c r="F30" s="45" t="s">
        <v>129</v>
      </c>
      <c r="G30" s="46">
        <f>IF(G29-C14&lt;0,ABS(G29-C14),0)</f>
        <v>0</v>
      </c>
      <c r="H30" s="47">
        <f>IF(H29-D14&lt;0,ABS(H29-D14),0)</f>
        <v>139189</v>
      </c>
    </row>
    <row r="31" spans="1:8" s="88" customFormat="1" ht="15.75" customHeight="1" thickBot="1">
      <c r="A31" s="298" t="s">
        <v>613</v>
      </c>
      <c r="B31" s="299" t="s">
        <v>109</v>
      </c>
      <c r="C31" s="15"/>
      <c r="D31" s="15"/>
      <c r="E31" s="272"/>
      <c r="F31" s="273"/>
      <c r="G31" s="274"/>
      <c r="H31" s="275"/>
    </row>
    <row r="32" spans="1:8" s="88" customFormat="1" ht="15.75" customHeight="1" thickBot="1">
      <c r="A32" s="44" t="s">
        <v>425</v>
      </c>
      <c r="B32" s="45" t="s">
        <v>110</v>
      </c>
      <c r="C32" s="46">
        <f>IF(C27-C28&gt;0,C27-C28,0)</f>
        <v>339251</v>
      </c>
      <c r="D32" s="47">
        <f>IF(D27-D28&gt;0,D27-D28,0)</f>
        <v>13893</v>
      </c>
      <c r="E32" s="48" t="s">
        <v>594</v>
      </c>
      <c r="F32" s="45" t="s">
        <v>130</v>
      </c>
      <c r="G32" s="46">
        <f>IF(G30&lt;&gt;0,G30+C28,IF(C27-C28&lt;0,ABS(C27-C28),0))</f>
        <v>0</v>
      </c>
      <c r="H32" s="46">
        <f>IF(H30&lt;&gt;0,H30+D28,IF(D27-D28&lt;0,ABS(D27-D28),0))</f>
        <v>125296</v>
      </c>
    </row>
    <row r="33" spans="1:8" s="88" customFormat="1" ht="15.75" customHeight="1" thickBot="1">
      <c r="A33" s="268"/>
      <c r="B33" s="269"/>
      <c r="C33" s="270"/>
      <c r="D33" s="271"/>
      <c r="E33" s="276"/>
      <c r="F33" s="269"/>
      <c r="G33" s="270"/>
      <c r="H33" s="271"/>
    </row>
    <row r="34" spans="1:8" s="88" customFormat="1" ht="32.25" thickBot="1">
      <c r="A34" s="324" t="s">
        <v>426</v>
      </c>
      <c r="B34" s="323" t="s">
        <v>111</v>
      </c>
      <c r="C34" s="326"/>
      <c r="D34" s="327"/>
      <c r="E34" s="325" t="s">
        <v>431</v>
      </c>
      <c r="F34" s="313" t="s">
        <v>131</v>
      </c>
      <c r="G34" s="328"/>
      <c r="H34" s="329"/>
    </row>
    <row r="35" spans="1:8" s="88" customFormat="1" ht="15.75" customHeight="1" thickBot="1">
      <c r="A35" s="49" t="s">
        <v>427</v>
      </c>
      <c r="B35" s="70" t="s">
        <v>112</v>
      </c>
      <c r="C35" s="265"/>
      <c r="D35" s="266"/>
      <c r="E35" s="268"/>
      <c r="F35" s="277"/>
      <c r="G35" s="278"/>
      <c r="H35" s="279"/>
    </row>
    <row r="36" spans="1:8" s="88" customFormat="1" ht="15.75" customHeight="1" thickBot="1">
      <c r="A36" s="44" t="s">
        <v>428</v>
      </c>
      <c r="B36" s="45" t="s">
        <v>113</v>
      </c>
      <c r="C36" s="46">
        <f>IF(G34-C34-C35&gt;0,G34-C34-C35,0)</f>
        <v>0</v>
      </c>
      <c r="D36" s="47">
        <f>IF(H34-D34-D35&gt;0,H34-D34-D35,0)</f>
        <v>0</v>
      </c>
      <c r="E36" s="44" t="s">
        <v>432</v>
      </c>
      <c r="F36" s="45" t="s">
        <v>132</v>
      </c>
      <c r="G36" s="46">
        <f>IF(G34-C34-C35&lt;0,ABS(G34-C34-C35),0)</f>
        <v>0</v>
      </c>
      <c r="H36" s="47">
        <f>IF(H34-D34-D35&lt;0,ABS(H34-D34-D35),0)</f>
        <v>0</v>
      </c>
    </row>
    <row r="37" spans="1:8" s="88" customFormat="1" ht="15.75" customHeight="1" thickBot="1">
      <c r="A37" s="268"/>
      <c r="B37" s="269"/>
      <c r="C37" s="270"/>
      <c r="D37" s="271"/>
      <c r="E37" s="268"/>
      <c r="F37" s="269"/>
      <c r="G37" s="270"/>
      <c r="H37" s="271"/>
    </row>
    <row r="38" spans="1:8" s="88" customFormat="1" ht="15.75" customHeight="1" thickBot="1">
      <c r="A38" s="44" t="s">
        <v>1157</v>
      </c>
      <c r="B38" s="45" t="s">
        <v>114</v>
      </c>
      <c r="C38" s="46">
        <f>SUM(C14,C28,C32,C34:C35,C36)</f>
        <v>1392556</v>
      </c>
      <c r="D38" s="47">
        <f>SUM(D14,D28,D34:D35,D36)</f>
        <v>1101402</v>
      </c>
      <c r="E38" s="20" t="s">
        <v>1158</v>
      </c>
      <c r="F38" s="23" t="s">
        <v>133</v>
      </c>
      <c r="G38" s="50">
        <f>SUM(G29,G32,G34,G36)</f>
        <v>1392556</v>
      </c>
      <c r="H38" s="267">
        <f>SUM(H29,H32,H34,H36)</f>
        <v>1101402</v>
      </c>
    </row>
    <row r="39" spans="5:8" s="88" customFormat="1" ht="15.75">
      <c r="E39" s="203"/>
      <c r="F39" s="203"/>
      <c r="G39" s="201"/>
      <c r="H39" s="201"/>
    </row>
    <row r="40" spans="5:8" s="88" customFormat="1" ht="15.75">
      <c r="E40" s="203"/>
      <c r="F40" s="203"/>
      <c r="G40" s="201"/>
      <c r="H40" s="201"/>
    </row>
    <row r="41" spans="1:8" s="88" customFormat="1" ht="15.75">
      <c r="A41" s="678" t="s">
        <v>1027</v>
      </c>
      <c r="B41" s="678"/>
      <c r="C41" s="678"/>
      <c r="D41" s="678"/>
      <c r="F41" s="204"/>
      <c r="G41" s="204"/>
      <c r="H41" s="204"/>
    </row>
    <row r="42" spans="1:8" s="88" customFormat="1" ht="15.75">
      <c r="A42" s="90"/>
      <c r="B42" s="111"/>
      <c r="C42" s="112"/>
      <c r="D42" s="90"/>
      <c r="E42" s="111"/>
      <c r="F42" s="113"/>
      <c r="G42" s="114"/>
      <c r="H42" s="111"/>
    </row>
    <row r="43" spans="1:8" s="88" customFormat="1" ht="15.75">
      <c r="A43" s="114"/>
      <c r="B43" s="111"/>
      <c r="C43" s="111"/>
      <c r="D43" s="114"/>
      <c r="E43" s="111"/>
      <c r="F43" s="111"/>
      <c r="G43" s="111"/>
      <c r="H43" s="111"/>
    </row>
    <row r="44" spans="1:9" s="88" customFormat="1" ht="15.75">
      <c r="A44" s="90"/>
      <c r="B44" s="111"/>
      <c r="C44" s="111"/>
      <c r="D44" s="90"/>
      <c r="E44" s="111"/>
      <c r="F44" s="111"/>
      <c r="G44" s="111"/>
      <c r="H44" s="111"/>
      <c r="I44" s="201"/>
    </row>
    <row r="45" spans="1:9" s="88" customFormat="1" ht="15.75">
      <c r="A45" s="90"/>
      <c r="B45" s="111"/>
      <c r="C45" s="111"/>
      <c r="D45" s="90"/>
      <c r="E45" s="111"/>
      <c r="F45" s="111"/>
      <c r="G45" s="111"/>
      <c r="H45" s="111"/>
      <c r="I45" s="201"/>
    </row>
    <row r="46" spans="1:9" s="88" customFormat="1" ht="15.75">
      <c r="A46" s="115"/>
      <c r="B46" s="111"/>
      <c r="C46" s="111"/>
      <c r="D46" s="115"/>
      <c r="E46" s="111"/>
      <c r="F46" s="113"/>
      <c r="G46" s="114"/>
      <c r="H46" s="111"/>
      <c r="I46" s="74"/>
    </row>
    <row r="47" spans="1:9" s="88" customFormat="1" ht="15.75">
      <c r="A47" s="205"/>
      <c r="B47" s="205"/>
      <c r="C47" s="205"/>
      <c r="D47" s="205"/>
      <c r="E47" s="205"/>
      <c r="F47" s="205"/>
      <c r="G47" s="205"/>
      <c r="H47" s="205"/>
      <c r="I47" s="111"/>
    </row>
    <row r="48" spans="1:9" s="88" customFormat="1" ht="15.75">
      <c r="A48" s="205"/>
      <c r="B48" s="205"/>
      <c r="C48" s="205"/>
      <c r="D48" s="205"/>
      <c r="E48" s="205"/>
      <c r="F48" s="205"/>
      <c r="G48" s="205"/>
      <c r="H48" s="205"/>
      <c r="I48" s="111"/>
    </row>
    <row r="49" s="88" customFormat="1" ht="15.75">
      <c r="I49" s="111"/>
    </row>
    <row r="50" s="88" customFormat="1" ht="15.75">
      <c r="I50" s="111"/>
    </row>
    <row r="51" s="88" customFormat="1" ht="15.75">
      <c r="I51" s="205"/>
    </row>
    <row r="52" spans="1:8" s="88" customFormat="1" ht="15.75">
      <c r="A52" s="74"/>
      <c r="B52" s="74"/>
      <c r="C52" s="74"/>
      <c r="D52" s="74"/>
      <c r="E52" s="74"/>
      <c r="F52" s="74"/>
      <c r="G52" s="74"/>
      <c r="H52" s="74"/>
    </row>
    <row r="53" spans="1:8" s="88" customFormat="1" ht="15.75">
      <c r="A53" s="74"/>
      <c r="B53" s="74"/>
      <c r="C53" s="74"/>
      <c r="D53" s="74"/>
      <c r="E53" s="74"/>
      <c r="F53" s="74"/>
      <c r="G53" s="74"/>
      <c r="H53" s="74"/>
    </row>
    <row r="54" spans="1:8" s="88" customFormat="1" ht="15.75">
      <c r="A54" s="74"/>
      <c r="B54" s="74"/>
      <c r="C54" s="74"/>
      <c r="D54" s="74"/>
      <c r="E54" s="74"/>
      <c r="F54" s="74"/>
      <c r="G54" s="74"/>
      <c r="H54" s="74"/>
    </row>
    <row r="55" spans="1:8" s="88" customFormat="1" ht="15.75">
      <c r="A55" s="74"/>
      <c r="B55" s="74"/>
      <c r="C55" s="74"/>
      <c r="D55" s="74"/>
      <c r="E55" s="74"/>
      <c r="F55" s="74"/>
      <c r="G55" s="74"/>
      <c r="H55" s="74"/>
    </row>
    <row r="56" spans="1:8" s="88" customFormat="1" ht="15.75">
      <c r="A56" s="74"/>
      <c r="B56" s="74"/>
      <c r="C56" s="74"/>
      <c r="D56" s="74"/>
      <c r="E56" s="74"/>
      <c r="F56" s="74"/>
      <c r="G56" s="74"/>
      <c r="H56" s="74"/>
    </row>
    <row r="57" spans="1:8" s="88" customFormat="1" ht="15.75">
      <c r="A57" s="74"/>
      <c r="B57" s="74"/>
      <c r="C57" s="74"/>
      <c r="D57" s="74"/>
      <c r="E57" s="74"/>
      <c r="F57" s="74"/>
      <c r="G57" s="74"/>
      <c r="H57" s="74"/>
    </row>
  </sheetData>
  <sheetProtection/>
  <mergeCells count="1">
    <mergeCell ref="A41:D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E40" sqref="E40"/>
    </sheetView>
  </sheetViews>
  <sheetFormatPr defaultColWidth="9.140625" defaultRowHeight="12.75"/>
  <cols>
    <col min="1" max="1" width="65.7109375" style="74" customWidth="1"/>
    <col min="2" max="2" width="17.140625" style="74" customWidth="1"/>
    <col min="3" max="8" width="15.7109375" style="74" customWidth="1"/>
    <col min="9" max="16384" width="9.140625" style="74" customWidth="1"/>
  </cols>
  <sheetData>
    <row r="1" spans="1:8" ht="15.75">
      <c r="A1" s="232"/>
      <c r="B1" s="232"/>
      <c r="C1" s="232"/>
      <c r="D1" s="232"/>
      <c r="E1" s="232"/>
      <c r="F1" s="71"/>
      <c r="G1" s="233"/>
      <c r="H1" s="73" t="s">
        <v>1015</v>
      </c>
    </row>
    <row r="2" spans="1:8" ht="15.75">
      <c r="A2" s="232"/>
      <c r="B2" s="232"/>
      <c r="C2" s="232"/>
      <c r="D2" s="232"/>
      <c r="E2" s="232"/>
      <c r="F2" s="71"/>
      <c r="G2" s="233"/>
      <c r="H2" s="73"/>
    </row>
    <row r="3" spans="1:8" ht="15.75">
      <c r="A3" s="234" t="s">
        <v>394</v>
      </c>
      <c r="B3" s="235"/>
      <c r="C3" s="236"/>
      <c r="D3" s="236"/>
      <c r="E3" s="236"/>
      <c r="F3" s="236"/>
      <c r="G3" s="236"/>
      <c r="H3" s="236"/>
    </row>
    <row r="4" spans="1:8" ht="15.75">
      <c r="A4" s="77" t="s">
        <v>1173</v>
      </c>
      <c r="B4" s="234"/>
      <c r="C4" s="234"/>
      <c r="D4" s="237"/>
      <c r="E4" s="237"/>
      <c r="F4" s="238"/>
      <c r="G4" s="238"/>
      <c r="H4" s="238"/>
    </row>
    <row r="5" spans="1:8" ht="15.75">
      <c r="A5" s="79" t="s">
        <v>1174</v>
      </c>
      <c r="B5" s="239"/>
      <c r="C5" s="239"/>
      <c r="D5" s="240"/>
      <c r="E5" s="237"/>
      <c r="F5" s="238"/>
      <c r="G5" s="238"/>
      <c r="H5" s="78"/>
    </row>
    <row r="6" spans="1:8" ht="15.75">
      <c r="A6" s="79"/>
      <c r="B6" s="239"/>
      <c r="C6" s="239"/>
      <c r="D6" s="240"/>
      <c r="E6" s="237"/>
      <c r="F6" s="238"/>
      <c r="G6" s="238"/>
      <c r="H6" s="78"/>
    </row>
    <row r="7" spans="1:8" ht="15.75">
      <c r="A7" s="79"/>
      <c r="B7" s="239"/>
      <c r="C7" s="239"/>
      <c r="D7" s="240"/>
      <c r="E7" s="237"/>
      <c r="F7" s="81" t="s">
        <v>419</v>
      </c>
      <c r="G7" s="82" t="s">
        <v>1163</v>
      </c>
      <c r="H7" s="78"/>
    </row>
    <row r="8" spans="1:8" ht="15.75">
      <c r="A8" s="79"/>
      <c r="B8" s="239"/>
      <c r="C8" s="239"/>
      <c r="D8" s="240"/>
      <c r="E8" s="237"/>
      <c r="F8" s="85" t="s">
        <v>398</v>
      </c>
      <c r="G8" s="86" t="s">
        <v>1161</v>
      </c>
      <c r="H8" s="78"/>
    </row>
    <row r="9" spans="1:8" ht="15.75">
      <c r="A9" s="79"/>
      <c r="B9" s="239"/>
      <c r="C9" s="239"/>
      <c r="D9" s="240"/>
      <c r="E9" s="237"/>
      <c r="F9" s="81" t="s">
        <v>417</v>
      </c>
      <c r="G9" s="82" t="s">
        <v>1169</v>
      </c>
      <c r="H9" s="78"/>
    </row>
    <row r="10" spans="1:8" ht="15.75">
      <c r="A10" s="79"/>
      <c r="B10" s="239"/>
      <c r="C10" s="239"/>
      <c r="D10" s="240"/>
      <c r="E10" s="237"/>
      <c r="F10" s="81" t="s">
        <v>396</v>
      </c>
      <c r="G10" s="82" t="s">
        <v>1172</v>
      </c>
      <c r="H10" s="78"/>
    </row>
    <row r="11" spans="1:8" ht="16.5" thickBot="1">
      <c r="A11" s="79"/>
      <c r="B11" s="28"/>
      <c r="C11" s="28"/>
      <c r="D11" s="241"/>
      <c r="E11" s="242"/>
      <c r="F11" s="232"/>
      <c r="G11" s="232"/>
      <c r="H11" s="243" t="s">
        <v>251</v>
      </c>
    </row>
    <row r="12" spans="1:8" ht="15.75">
      <c r="A12" s="679" t="s">
        <v>349</v>
      </c>
      <c r="B12" s="681" t="s">
        <v>323</v>
      </c>
      <c r="C12" s="683" t="s">
        <v>229</v>
      </c>
      <c r="D12" s="683"/>
      <c r="E12" s="683"/>
      <c r="F12" s="683" t="s">
        <v>230</v>
      </c>
      <c r="G12" s="683"/>
      <c r="H12" s="684"/>
    </row>
    <row r="13" spans="1:8" ht="15.75">
      <c r="A13" s="680"/>
      <c r="B13" s="682"/>
      <c r="C13" s="244" t="s">
        <v>252</v>
      </c>
      <c r="D13" s="244" t="s">
        <v>253</v>
      </c>
      <c r="E13" s="244" t="s">
        <v>254</v>
      </c>
      <c r="F13" s="244" t="s">
        <v>252</v>
      </c>
      <c r="G13" s="244" t="s">
        <v>253</v>
      </c>
      <c r="H13" s="245" t="s">
        <v>254</v>
      </c>
    </row>
    <row r="14" spans="1:8" ht="16.5" thickBot="1">
      <c r="A14" s="580" t="s">
        <v>324</v>
      </c>
      <c r="B14" s="581" t="s">
        <v>325</v>
      </c>
      <c r="C14" s="256">
        <v>1</v>
      </c>
      <c r="D14" s="256">
        <v>2</v>
      </c>
      <c r="E14" s="256">
        <v>3</v>
      </c>
      <c r="F14" s="256">
        <v>4</v>
      </c>
      <c r="G14" s="256">
        <v>5</v>
      </c>
      <c r="H14" s="257">
        <v>6</v>
      </c>
    </row>
    <row r="15" spans="1:8" ht="15.75">
      <c r="A15" s="228" t="s">
        <v>401</v>
      </c>
      <c r="B15" s="68" t="s">
        <v>134</v>
      </c>
      <c r="C15" s="308">
        <f aca="true" t="shared" si="0" ref="C15:H15">SUM(C16:C20)</f>
        <v>83631</v>
      </c>
      <c r="D15" s="308">
        <f t="shared" si="0"/>
        <v>-200000</v>
      </c>
      <c r="E15" s="308">
        <f t="shared" si="0"/>
        <v>-116369</v>
      </c>
      <c r="F15" s="308">
        <f t="shared" si="0"/>
        <v>90367</v>
      </c>
      <c r="G15" s="308">
        <f t="shared" si="0"/>
        <v>0</v>
      </c>
      <c r="H15" s="309">
        <f t="shared" si="0"/>
        <v>90367</v>
      </c>
    </row>
    <row r="16" spans="1:8" ht="15.75">
      <c r="A16" s="225" t="s">
        <v>476</v>
      </c>
      <c r="B16" s="18" t="s">
        <v>135</v>
      </c>
      <c r="C16" s="310">
        <v>78160</v>
      </c>
      <c r="D16" s="310">
        <v>-200000</v>
      </c>
      <c r="E16" s="307">
        <f>C16+D16</f>
        <v>-121840</v>
      </c>
      <c r="F16" s="310">
        <v>78160</v>
      </c>
      <c r="G16" s="310"/>
      <c r="H16" s="311">
        <f>F16+G16</f>
        <v>78160</v>
      </c>
    </row>
    <row r="17" spans="1:8" ht="15.75">
      <c r="A17" s="225" t="s">
        <v>477</v>
      </c>
      <c r="B17" s="18" t="s">
        <v>136</v>
      </c>
      <c r="C17" s="310"/>
      <c r="D17" s="310"/>
      <c r="E17" s="307">
        <f>C17+D17</f>
        <v>0</v>
      </c>
      <c r="F17" s="310"/>
      <c r="G17" s="310"/>
      <c r="H17" s="311">
        <f>F17+G17</f>
        <v>0</v>
      </c>
    </row>
    <row r="18" spans="1:8" ht="15.75">
      <c r="A18" s="225" t="s">
        <v>478</v>
      </c>
      <c r="B18" s="18" t="s">
        <v>137</v>
      </c>
      <c r="C18" s="310">
        <v>5471</v>
      </c>
      <c r="D18" s="310"/>
      <c r="E18" s="307">
        <f>C18+D18</f>
        <v>5471</v>
      </c>
      <c r="F18" s="310">
        <v>12207</v>
      </c>
      <c r="G18" s="310"/>
      <c r="H18" s="311">
        <f>F18+G18</f>
        <v>12207</v>
      </c>
    </row>
    <row r="19" spans="1:8" ht="15.75">
      <c r="A19" s="225" t="s">
        <v>479</v>
      </c>
      <c r="B19" s="18" t="s">
        <v>138</v>
      </c>
      <c r="C19" s="310"/>
      <c r="D19" s="310"/>
      <c r="E19" s="307">
        <f>C19+D19</f>
        <v>0</v>
      </c>
      <c r="F19" s="310"/>
      <c r="G19" s="310"/>
      <c r="H19" s="311">
        <f>F19+G19</f>
        <v>0</v>
      </c>
    </row>
    <row r="20" spans="1:8" ht="16.5" thickBot="1">
      <c r="A20" s="231" t="s">
        <v>480</v>
      </c>
      <c r="B20" s="227" t="s">
        <v>139</v>
      </c>
      <c r="C20" s="312"/>
      <c r="D20" s="312"/>
      <c r="E20" s="307">
        <f>C20+D20</f>
        <v>0</v>
      </c>
      <c r="F20" s="312"/>
      <c r="G20" s="312"/>
      <c r="H20" s="311">
        <f>F20+G20</f>
        <v>0</v>
      </c>
    </row>
    <row r="21" spans="1:8" ht="15.75">
      <c r="A21" s="228" t="s">
        <v>601</v>
      </c>
      <c r="B21" s="68" t="s">
        <v>140</v>
      </c>
      <c r="C21" s="308">
        <f aca="true" t="shared" si="1" ref="C21:H21">SUM(C22:C30)</f>
        <v>1151898</v>
      </c>
      <c r="D21" s="308">
        <f t="shared" si="1"/>
        <v>-885607</v>
      </c>
      <c r="E21" s="308">
        <f t="shared" si="1"/>
        <v>266291</v>
      </c>
      <c r="F21" s="308">
        <f t="shared" si="1"/>
        <v>747477</v>
      </c>
      <c r="G21" s="308">
        <f t="shared" si="1"/>
        <v>-736530</v>
      </c>
      <c r="H21" s="309">
        <f t="shared" si="1"/>
        <v>10947</v>
      </c>
    </row>
    <row r="22" spans="1:8" ht="31.5">
      <c r="A22" s="225" t="s">
        <v>1038</v>
      </c>
      <c r="B22" s="18" t="s">
        <v>141</v>
      </c>
      <c r="C22" s="310">
        <v>441942</v>
      </c>
      <c r="D22" s="310"/>
      <c r="E22" s="307">
        <f aca="true" t="shared" si="2" ref="E22:E30">C22+D22</f>
        <v>441942</v>
      </c>
      <c r="F22" s="310">
        <v>345897</v>
      </c>
      <c r="G22" s="310">
        <v>0</v>
      </c>
      <c r="H22" s="311">
        <f aca="true" t="shared" si="3" ref="H22:H30">F22+G22</f>
        <v>345897</v>
      </c>
    </row>
    <row r="23" spans="1:8" ht="31.5">
      <c r="A23" s="225" t="s">
        <v>1039</v>
      </c>
      <c r="B23" s="18" t="s">
        <v>142</v>
      </c>
      <c r="C23" s="310">
        <v>120576</v>
      </c>
      <c r="D23" s="310"/>
      <c r="E23" s="307">
        <f t="shared" si="2"/>
        <v>120576</v>
      </c>
      <c r="F23" s="310">
        <v>12767</v>
      </c>
      <c r="G23" s="310"/>
      <c r="H23" s="311">
        <f t="shared" si="3"/>
        <v>12767</v>
      </c>
    </row>
    <row r="24" spans="1:8" ht="15.75">
      <c r="A24" s="225" t="s">
        <v>1040</v>
      </c>
      <c r="B24" s="18" t="s">
        <v>143</v>
      </c>
      <c r="C24" s="310">
        <v>587116</v>
      </c>
      <c r="D24" s="310">
        <v>-169885</v>
      </c>
      <c r="E24" s="307">
        <f t="shared" si="2"/>
        <v>417231</v>
      </c>
      <c r="F24" s="310">
        <v>384099</v>
      </c>
      <c r="G24" s="310">
        <v>-167628</v>
      </c>
      <c r="H24" s="311">
        <f t="shared" si="3"/>
        <v>216471</v>
      </c>
    </row>
    <row r="25" spans="1:8" ht="15.75">
      <c r="A25" s="225" t="s">
        <v>1041</v>
      </c>
      <c r="B25" s="18" t="s">
        <v>144</v>
      </c>
      <c r="C25" s="310">
        <v>141</v>
      </c>
      <c r="D25" s="310">
        <v>-5899</v>
      </c>
      <c r="E25" s="307">
        <f t="shared" si="2"/>
        <v>-5758</v>
      </c>
      <c r="F25" s="310"/>
      <c r="G25" s="310">
        <v>-4642</v>
      </c>
      <c r="H25" s="311">
        <f t="shared" si="3"/>
        <v>-4642</v>
      </c>
    </row>
    <row r="26" spans="1:8" ht="15.75">
      <c r="A26" s="225" t="s">
        <v>1042</v>
      </c>
      <c r="B26" s="18" t="s">
        <v>145</v>
      </c>
      <c r="C26" s="310">
        <v>92</v>
      </c>
      <c r="D26" s="310">
        <v>-636704</v>
      </c>
      <c r="E26" s="307">
        <f t="shared" si="2"/>
        <v>-636612</v>
      </c>
      <c r="F26" s="310"/>
      <c r="G26" s="310">
        <v>-481802</v>
      </c>
      <c r="H26" s="311">
        <f t="shared" si="3"/>
        <v>-481802</v>
      </c>
    </row>
    <row r="27" spans="1:8" s="111" customFormat="1" ht="15.75">
      <c r="A27" s="225" t="s">
        <v>1043</v>
      </c>
      <c r="B27" s="18" t="s">
        <v>146</v>
      </c>
      <c r="C27" s="310">
        <v>1271</v>
      </c>
      <c r="D27" s="310">
        <v>-811</v>
      </c>
      <c r="E27" s="307">
        <f t="shared" si="2"/>
        <v>460</v>
      </c>
      <c r="F27" s="310">
        <v>404</v>
      </c>
      <c r="G27" s="310">
        <v>-514</v>
      </c>
      <c r="H27" s="311">
        <f t="shared" si="3"/>
        <v>-110</v>
      </c>
    </row>
    <row r="28" spans="1:8" ht="15.75">
      <c r="A28" s="225" t="s">
        <v>1044</v>
      </c>
      <c r="B28" s="18" t="s">
        <v>147</v>
      </c>
      <c r="C28" s="310"/>
      <c r="D28" s="310"/>
      <c r="E28" s="307">
        <f t="shared" si="2"/>
        <v>0</v>
      </c>
      <c r="F28" s="310"/>
      <c r="G28" s="310"/>
      <c r="H28" s="311">
        <f t="shared" si="3"/>
        <v>0</v>
      </c>
    </row>
    <row r="29" spans="1:8" ht="15.75">
      <c r="A29" s="225" t="s">
        <v>1045</v>
      </c>
      <c r="B29" s="533" t="s">
        <v>148</v>
      </c>
      <c r="C29" s="310">
        <v>552</v>
      </c>
      <c r="D29" s="310">
        <v>-29036</v>
      </c>
      <c r="E29" s="307">
        <f t="shared" si="2"/>
        <v>-28484</v>
      </c>
      <c r="F29" s="310">
        <v>3745</v>
      </c>
      <c r="G29" s="310">
        <v>-45005</v>
      </c>
      <c r="H29" s="311">
        <f t="shared" si="3"/>
        <v>-41260</v>
      </c>
    </row>
    <row r="30" spans="1:8" ht="16.5" thickBot="1">
      <c r="A30" s="231" t="s">
        <v>1046</v>
      </c>
      <c r="B30" s="227" t="s">
        <v>149</v>
      </c>
      <c r="C30" s="312">
        <v>208</v>
      </c>
      <c r="D30" s="312">
        <v>-43272</v>
      </c>
      <c r="E30" s="307">
        <f t="shared" si="2"/>
        <v>-43064</v>
      </c>
      <c r="F30" s="312">
        <v>565</v>
      </c>
      <c r="G30" s="312">
        <v>-36939</v>
      </c>
      <c r="H30" s="311">
        <f t="shared" si="3"/>
        <v>-36374</v>
      </c>
    </row>
    <row r="31" spans="1:8" ht="15.75">
      <c r="A31" s="228" t="s">
        <v>402</v>
      </c>
      <c r="B31" s="68" t="s">
        <v>150</v>
      </c>
      <c r="C31" s="308">
        <f aca="true" t="shared" si="4" ref="C31:H31">SUM(C32:C33,C35:C37)</f>
        <v>0</v>
      </c>
      <c r="D31" s="308">
        <f t="shared" si="4"/>
        <v>0</v>
      </c>
      <c r="E31" s="308">
        <f t="shared" si="4"/>
        <v>0</v>
      </c>
      <c r="F31" s="308">
        <f t="shared" si="4"/>
        <v>0</v>
      </c>
      <c r="G31" s="308">
        <f t="shared" si="4"/>
        <v>0</v>
      </c>
      <c r="H31" s="309">
        <f t="shared" si="4"/>
        <v>0</v>
      </c>
    </row>
    <row r="32" spans="1:8" ht="15.75">
      <c r="A32" s="225" t="s">
        <v>482</v>
      </c>
      <c r="B32" s="18" t="s">
        <v>151</v>
      </c>
      <c r="C32" s="310"/>
      <c r="D32" s="310"/>
      <c r="E32" s="307">
        <f aca="true" t="shared" si="5" ref="E32:E37">C32+D32</f>
        <v>0</v>
      </c>
      <c r="F32" s="310"/>
      <c r="G32" s="310"/>
      <c r="H32" s="311">
        <f aca="true" t="shared" si="6" ref="H32:H37">F32+G32</f>
        <v>0</v>
      </c>
    </row>
    <row r="33" spans="1:8" ht="15.75">
      <c r="A33" s="225" t="s">
        <v>483</v>
      </c>
      <c r="B33" s="18" t="s">
        <v>152</v>
      </c>
      <c r="C33" s="310"/>
      <c r="D33" s="310"/>
      <c r="E33" s="307">
        <f t="shared" si="5"/>
        <v>0</v>
      </c>
      <c r="F33" s="310"/>
      <c r="G33" s="310"/>
      <c r="H33" s="311">
        <f t="shared" si="6"/>
        <v>0</v>
      </c>
    </row>
    <row r="34" spans="1:8" ht="15.75">
      <c r="A34" s="248" t="s">
        <v>486</v>
      </c>
      <c r="B34" s="18" t="s">
        <v>153</v>
      </c>
      <c r="C34" s="310"/>
      <c r="D34" s="310"/>
      <c r="E34" s="307">
        <f t="shared" si="5"/>
        <v>0</v>
      </c>
      <c r="F34" s="310"/>
      <c r="G34" s="310"/>
      <c r="H34" s="311">
        <f t="shared" si="6"/>
        <v>0</v>
      </c>
    </row>
    <row r="35" spans="1:8" ht="15.75">
      <c r="A35" s="225" t="s">
        <v>484</v>
      </c>
      <c r="B35" s="18" t="s">
        <v>154</v>
      </c>
      <c r="C35" s="310"/>
      <c r="D35" s="310"/>
      <c r="E35" s="307">
        <f t="shared" si="5"/>
        <v>0</v>
      </c>
      <c r="F35" s="310"/>
      <c r="G35" s="310"/>
      <c r="H35" s="311">
        <f t="shared" si="6"/>
        <v>0</v>
      </c>
    </row>
    <row r="36" spans="1:8" ht="15.75">
      <c r="A36" s="225" t="s">
        <v>479</v>
      </c>
      <c r="B36" s="18" t="s">
        <v>155</v>
      </c>
      <c r="C36" s="310"/>
      <c r="D36" s="310"/>
      <c r="E36" s="307">
        <f t="shared" si="5"/>
        <v>0</v>
      </c>
      <c r="F36" s="310"/>
      <c r="G36" s="310"/>
      <c r="H36" s="311">
        <f t="shared" si="6"/>
        <v>0</v>
      </c>
    </row>
    <row r="37" spans="1:8" ht="16.5" thickBot="1">
      <c r="A37" s="231" t="s">
        <v>485</v>
      </c>
      <c r="B37" s="227" t="s">
        <v>156</v>
      </c>
      <c r="C37" s="312"/>
      <c r="D37" s="312"/>
      <c r="E37" s="307">
        <f t="shared" si="5"/>
        <v>0</v>
      </c>
      <c r="F37" s="312"/>
      <c r="G37" s="312"/>
      <c r="H37" s="311">
        <f t="shared" si="6"/>
        <v>0</v>
      </c>
    </row>
    <row r="38" spans="1:8" ht="32.25" thickBot="1">
      <c r="A38" s="246" t="s">
        <v>403</v>
      </c>
      <c r="B38" s="313" t="s">
        <v>157</v>
      </c>
      <c r="C38" s="314">
        <f aca="true" t="shared" si="7" ref="C38:H38">SUM(C15,C21,C31)</f>
        <v>1235529</v>
      </c>
      <c r="D38" s="314">
        <f t="shared" si="7"/>
        <v>-1085607</v>
      </c>
      <c r="E38" s="314">
        <f t="shared" si="7"/>
        <v>149922</v>
      </c>
      <c r="F38" s="314">
        <f t="shared" si="7"/>
        <v>837844</v>
      </c>
      <c r="G38" s="314">
        <f t="shared" si="7"/>
        <v>-736530</v>
      </c>
      <c r="H38" s="315">
        <f t="shared" si="7"/>
        <v>101314</v>
      </c>
    </row>
    <row r="39" spans="1:8" ht="16.5" thickBot="1">
      <c r="A39" s="280"/>
      <c r="B39" s="316"/>
      <c r="C39" s="317"/>
      <c r="D39" s="317"/>
      <c r="E39" s="317"/>
      <c r="F39" s="317"/>
      <c r="G39" s="317"/>
      <c r="H39" s="318"/>
    </row>
    <row r="40" spans="1:8" ht="32.25" thickBot="1">
      <c r="A40" s="246" t="s">
        <v>404</v>
      </c>
      <c r="B40" s="313" t="s">
        <v>158</v>
      </c>
      <c r="C40" s="281"/>
      <c r="D40" s="282"/>
      <c r="E40" s="319">
        <v>237172</v>
      </c>
      <c r="F40" s="281"/>
      <c r="G40" s="282"/>
      <c r="H40" s="320">
        <v>135858</v>
      </c>
    </row>
    <row r="41" spans="1:8" ht="31.5">
      <c r="A41" s="228" t="s">
        <v>405</v>
      </c>
      <c r="B41" s="68" t="s">
        <v>159</v>
      </c>
      <c r="C41" s="283"/>
      <c r="D41" s="284"/>
      <c r="E41" s="308">
        <f>SUM(E38:E40)</f>
        <v>387094</v>
      </c>
      <c r="F41" s="283"/>
      <c r="G41" s="284"/>
      <c r="H41" s="309">
        <f>SUM(H38:H40)</f>
        <v>237172</v>
      </c>
    </row>
    <row r="42" spans="1:8" ht="16.5" thickBot="1">
      <c r="A42" s="249" t="s">
        <v>481</v>
      </c>
      <c r="B42" s="321" t="s">
        <v>160</v>
      </c>
      <c r="C42" s="285"/>
      <c r="D42" s="286"/>
      <c r="E42" s="312">
        <v>386621</v>
      </c>
      <c r="F42" s="285"/>
      <c r="G42" s="286"/>
      <c r="H42" s="322">
        <v>235850</v>
      </c>
    </row>
    <row r="43" spans="3:8" ht="15.75">
      <c r="C43" s="247"/>
      <c r="D43" s="247"/>
      <c r="E43" s="247"/>
      <c r="F43" s="247"/>
      <c r="G43" s="247"/>
      <c r="H43" s="247"/>
    </row>
    <row r="44" spans="1:8" ht="15.75">
      <c r="A44" s="111"/>
      <c r="C44" s="247"/>
      <c r="D44" s="247"/>
      <c r="E44" s="247"/>
      <c r="F44" s="247"/>
      <c r="G44" s="247"/>
      <c r="H44" s="247"/>
    </row>
    <row r="45" spans="1:5" ht="15.75">
      <c r="A45" s="108" t="s">
        <v>1028</v>
      </c>
      <c r="B45" s="108"/>
      <c r="C45" s="108"/>
      <c r="D45" s="108"/>
      <c r="E45" s="108"/>
    </row>
  </sheetData>
  <sheetProtection/>
  <mergeCells count="4">
    <mergeCell ref="A12:A13"/>
    <mergeCell ref="B12:B13"/>
    <mergeCell ref="C12:E12"/>
    <mergeCell ref="F12:H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PageLayoutView="0" workbookViewId="0" topLeftCell="A10">
      <selection activeCell="G32" sqref="G32"/>
    </sheetView>
  </sheetViews>
  <sheetFormatPr defaultColWidth="9.140625" defaultRowHeight="12.75"/>
  <cols>
    <col min="1" max="1" width="65.7109375" style="108" customWidth="1"/>
    <col min="2" max="2" width="16.28125" style="108" customWidth="1"/>
    <col min="3" max="9" width="15.7109375" style="108" customWidth="1"/>
    <col min="10" max="16384" width="9.140625" style="94" customWidth="1"/>
  </cols>
  <sheetData>
    <row r="1" spans="1:9" ht="15.75">
      <c r="A1" s="91"/>
      <c r="B1" s="91"/>
      <c r="C1" s="91"/>
      <c r="D1" s="91"/>
      <c r="E1" s="91"/>
      <c r="F1" s="91"/>
      <c r="G1" s="91"/>
      <c r="H1" s="92"/>
      <c r="I1" s="93" t="s">
        <v>1016</v>
      </c>
    </row>
    <row r="2" spans="1:9" ht="15.75">
      <c r="A2" s="91"/>
      <c r="B2" s="91"/>
      <c r="C2" s="91"/>
      <c r="D2" s="91"/>
      <c r="E2" s="91"/>
      <c r="F2" s="91"/>
      <c r="G2" s="91"/>
      <c r="H2" s="92"/>
      <c r="I2" s="93"/>
    </row>
    <row r="3" spans="1:9" ht="15.75">
      <c r="A3" s="95" t="s">
        <v>395</v>
      </c>
      <c r="B3" s="95"/>
      <c r="C3" s="95"/>
      <c r="D3" s="95"/>
      <c r="E3" s="95"/>
      <c r="F3" s="95"/>
      <c r="G3" s="95"/>
      <c r="H3" s="95"/>
      <c r="I3" s="95"/>
    </row>
    <row r="4" spans="1:9" ht="15.75">
      <c r="A4" s="77" t="s">
        <v>1173</v>
      </c>
      <c r="B4" s="95"/>
      <c r="C4" s="95"/>
      <c r="D4" s="95"/>
      <c r="E4" s="95"/>
      <c r="F4" s="95"/>
      <c r="G4" s="95"/>
      <c r="H4" s="95"/>
      <c r="I4" s="96"/>
    </row>
    <row r="5" spans="1:9" ht="15.75">
      <c r="A5" s="79" t="s">
        <v>1174</v>
      </c>
      <c r="B5" s="97"/>
      <c r="C5" s="97"/>
      <c r="D5" s="97"/>
      <c r="E5" s="97"/>
      <c r="F5" s="98"/>
      <c r="G5" s="98"/>
      <c r="H5" s="98"/>
      <c r="I5" s="78"/>
    </row>
    <row r="6" spans="1:9" ht="15.75">
      <c r="A6" s="79"/>
      <c r="B6" s="97"/>
      <c r="C6" s="97"/>
      <c r="D6" s="97"/>
      <c r="E6" s="97"/>
      <c r="F6" s="98"/>
      <c r="G6" s="98"/>
      <c r="H6" s="98"/>
      <c r="I6" s="78"/>
    </row>
    <row r="7" spans="1:9" ht="15.75">
      <c r="A7" s="79"/>
      <c r="B7" s="97"/>
      <c r="C7" s="97"/>
      <c r="D7" s="97"/>
      <c r="E7" s="97"/>
      <c r="F7" s="98"/>
      <c r="G7" s="81" t="s">
        <v>419</v>
      </c>
      <c r="H7" s="82" t="s">
        <v>1163</v>
      </c>
      <c r="I7" s="78"/>
    </row>
    <row r="8" spans="1:9" ht="15.75">
      <c r="A8" s="79"/>
      <c r="B8" s="97"/>
      <c r="C8" s="97"/>
      <c r="D8" s="97"/>
      <c r="E8" s="97"/>
      <c r="F8" s="98"/>
      <c r="G8" s="85" t="s">
        <v>398</v>
      </c>
      <c r="H8" s="86" t="s">
        <v>1161</v>
      </c>
      <c r="I8" s="78"/>
    </row>
    <row r="9" spans="1:9" ht="15.75">
      <c r="A9" s="79"/>
      <c r="B9" s="97"/>
      <c r="C9" s="97"/>
      <c r="D9" s="97"/>
      <c r="E9" s="97"/>
      <c r="F9" s="98"/>
      <c r="G9" s="81" t="s">
        <v>417</v>
      </c>
      <c r="H9" s="82" t="s">
        <v>1169</v>
      </c>
      <c r="I9" s="78"/>
    </row>
    <row r="10" spans="1:9" ht="15.75">
      <c r="A10" s="79"/>
      <c r="B10" s="97"/>
      <c r="C10" s="97"/>
      <c r="D10" s="97"/>
      <c r="E10" s="97"/>
      <c r="F10" s="98"/>
      <c r="G10" s="81" t="s">
        <v>396</v>
      </c>
      <c r="H10" s="82" t="s">
        <v>1172</v>
      </c>
      <c r="I10" s="78"/>
    </row>
    <row r="11" spans="1:9" ht="16.5" thickBot="1">
      <c r="A11" s="79"/>
      <c r="B11" s="99"/>
      <c r="C11" s="99"/>
      <c r="D11" s="99"/>
      <c r="E11" s="99"/>
      <c r="F11" s="100"/>
      <c r="G11" s="100"/>
      <c r="H11" s="100"/>
      <c r="I11" s="101" t="s">
        <v>356</v>
      </c>
    </row>
    <row r="12" spans="1:9" ht="15.75">
      <c r="A12" s="689" t="s">
        <v>239</v>
      </c>
      <c r="B12" s="691" t="s">
        <v>323</v>
      </c>
      <c r="C12" s="691" t="s">
        <v>243</v>
      </c>
      <c r="D12" s="691" t="s">
        <v>240</v>
      </c>
      <c r="E12" s="693"/>
      <c r="F12" s="693"/>
      <c r="G12" s="691" t="s">
        <v>241</v>
      </c>
      <c r="H12" s="691"/>
      <c r="I12" s="685" t="s">
        <v>242</v>
      </c>
    </row>
    <row r="13" spans="1:9" ht="63">
      <c r="A13" s="690"/>
      <c r="B13" s="692"/>
      <c r="C13" s="692"/>
      <c r="D13" s="102" t="s">
        <v>350</v>
      </c>
      <c r="E13" s="102" t="s">
        <v>351</v>
      </c>
      <c r="F13" s="102" t="s">
        <v>352</v>
      </c>
      <c r="G13" s="102" t="s">
        <v>353</v>
      </c>
      <c r="H13" s="102" t="s">
        <v>354</v>
      </c>
      <c r="I13" s="686"/>
    </row>
    <row r="14" spans="1:9" s="89" customFormat="1" ht="16.5" thickBot="1">
      <c r="A14" s="583" t="s">
        <v>324</v>
      </c>
      <c r="B14" s="584" t="s">
        <v>325</v>
      </c>
      <c r="C14" s="103">
        <v>1</v>
      </c>
      <c r="D14" s="103">
        <v>2</v>
      </c>
      <c r="E14" s="103">
        <v>3</v>
      </c>
      <c r="F14" s="103">
        <v>4</v>
      </c>
      <c r="G14" s="103">
        <v>5</v>
      </c>
      <c r="H14" s="103">
        <v>6</v>
      </c>
      <c r="I14" s="104">
        <v>7</v>
      </c>
    </row>
    <row r="15" spans="1:9" s="89" customFormat="1" ht="16.5" thickBot="1">
      <c r="A15" s="51" t="s">
        <v>433</v>
      </c>
      <c r="B15" s="660" t="s">
        <v>161</v>
      </c>
      <c r="C15" s="52">
        <v>1000000</v>
      </c>
      <c r="D15" s="52"/>
      <c r="E15" s="52"/>
      <c r="F15" s="52">
        <v>100000</v>
      </c>
      <c r="G15" s="52">
        <v>388451</v>
      </c>
      <c r="H15" s="52">
        <v>-357899</v>
      </c>
      <c r="I15" s="59">
        <f>SUM(C15:H15)</f>
        <v>1130552</v>
      </c>
    </row>
    <row r="16" spans="1:9" ht="16.5" thickBot="1">
      <c r="A16" s="51" t="s">
        <v>244</v>
      </c>
      <c r="B16" s="660" t="s">
        <v>162</v>
      </c>
      <c r="C16" s="58">
        <f>'1-OFS'!H15</f>
        <v>1000000</v>
      </c>
      <c r="D16" s="58">
        <f>'1-OFS'!H19</f>
        <v>0</v>
      </c>
      <c r="E16" s="58">
        <f>'1-OFS'!H20</f>
        <v>0</v>
      </c>
      <c r="F16" s="58">
        <f>'1-OFS'!H21</f>
        <v>100000</v>
      </c>
      <c r="G16" s="58">
        <f>'1-OFS'!H27+'1-OFS'!H29</f>
        <v>388451</v>
      </c>
      <c r="H16" s="58">
        <f>'1-OFS'!H28+'1-OFS'!H30</f>
        <v>-483195</v>
      </c>
      <c r="I16" s="59">
        <f aca="true" t="shared" si="0" ref="I16:I43">SUM(C16:H16)</f>
        <v>1005256</v>
      </c>
    </row>
    <row r="17" spans="1:9" ht="16.5" thickBot="1">
      <c r="A17" s="290"/>
      <c r="B17" s="661"/>
      <c r="C17" s="291"/>
      <c r="D17" s="291"/>
      <c r="E17" s="291"/>
      <c r="F17" s="291"/>
      <c r="G17" s="291"/>
      <c r="H17" s="291"/>
      <c r="I17" s="292"/>
    </row>
    <row r="18" spans="1:9" ht="15.75">
      <c r="A18" s="53" t="s">
        <v>245</v>
      </c>
      <c r="B18" s="662" t="s">
        <v>163</v>
      </c>
      <c r="C18" s="54">
        <f aca="true" t="shared" si="1" ref="C18:H18">SUM(C19:C20)</f>
        <v>0</v>
      </c>
      <c r="D18" s="54">
        <f t="shared" si="1"/>
        <v>0</v>
      </c>
      <c r="E18" s="54">
        <f t="shared" si="1"/>
        <v>0</v>
      </c>
      <c r="F18" s="54">
        <f t="shared" si="1"/>
        <v>0</v>
      </c>
      <c r="G18" s="54">
        <f t="shared" si="1"/>
        <v>0</v>
      </c>
      <c r="H18" s="54">
        <f t="shared" si="1"/>
        <v>0</v>
      </c>
      <c r="I18" s="60">
        <f t="shared" si="0"/>
        <v>0</v>
      </c>
    </row>
    <row r="19" spans="1:9" ht="15.75">
      <c r="A19" s="252" t="s">
        <v>491</v>
      </c>
      <c r="B19" s="663" t="s">
        <v>164</v>
      </c>
      <c r="C19" s="56"/>
      <c r="D19" s="56"/>
      <c r="E19" s="56"/>
      <c r="F19" s="56"/>
      <c r="G19" s="56"/>
      <c r="H19" s="56"/>
      <c r="I19" s="572">
        <f t="shared" si="0"/>
        <v>0</v>
      </c>
    </row>
    <row r="20" spans="1:9" ht="16.5" thickBot="1">
      <c r="A20" s="253" t="s">
        <v>492</v>
      </c>
      <c r="B20" s="664" t="s">
        <v>165</v>
      </c>
      <c r="C20" s="57"/>
      <c r="D20" s="57"/>
      <c r="E20" s="57"/>
      <c r="F20" s="57"/>
      <c r="G20" s="57"/>
      <c r="H20" s="57"/>
      <c r="I20" s="573">
        <f t="shared" si="0"/>
        <v>0</v>
      </c>
    </row>
    <row r="21" spans="1:9" ht="16.5" thickBot="1">
      <c r="A21" s="51" t="s">
        <v>246</v>
      </c>
      <c r="B21" s="660" t="s">
        <v>166</v>
      </c>
      <c r="C21" s="58">
        <f aca="true" t="shared" si="2" ref="C21:H21">SUM(C16,C18)</f>
        <v>1000000</v>
      </c>
      <c r="D21" s="58">
        <f t="shared" si="2"/>
        <v>0</v>
      </c>
      <c r="E21" s="58">
        <f t="shared" si="2"/>
        <v>0</v>
      </c>
      <c r="F21" s="58">
        <f t="shared" si="2"/>
        <v>100000</v>
      </c>
      <c r="G21" s="58">
        <f t="shared" si="2"/>
        <v>388451</v>
      </c>
      <c r="H21" s="58">
        <f t="shared" si="2"/>
        <v>-483195</v>
      </c>
      <c r="I21" s="59">
        <f t="shared" si="0"/>
        <v>1005256</v>
      </c>
    </row>
    <row r="22" spans="1:9" ht="15.75">
      <c r="A22" s="53" t="s">
        <v>493</v>
      </c>
      <c r="B22" s="662" t="s">
        <v>167</v>
      </c>
      <c r="C22" s="54">
        <f aca="true" t="shared" si="3" ref="C22:H22">SUM(C23:C24)</f>
        <v>-100000</v>
      </c>
      <c r="D22" s="54">
        <f t="shared" si="3"/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100000</v>
      </c>
      <c r="I22" s="60">
        <f t="shared" si="0"/>
        <v>0</v>
      </c>
    </row>
    <row r="23" spans="1:9" s="665" customFormat="1" ht="15.75">
      <c r="A23" s="61" t="s">
        <v>487</v>
      </c>
      <c r="B23" s="663" t="s">
        <v>168</v>
      </c>
      <c r="C23" s="56"/>
      <c r="D23" s="56"/>
      <c r="E23" s="56"/>
      <c r="F23" s="56"/>
      <c r="G23" s="56"/>
      <c r="H23" s="56"/>
      <c r="I23" s="64">
        <f t="shared" si="0"/>
        <v>0</v>
      </c>
    </row>
    <row r="24" spans="1:9" s="665" customFormat="1" ht="16.5" thickBot="1">
      <c r="A24" s="62" t="s">
        <v>488</v>
      </c>
      <c r="B24" s="664" t="s">
        <v>169</v>
      </c>
      <c r="C24" s="57">
        <v>-100000</v>
      </c>
      <c r="D24" s="57"/>
      <c r="E24" s="57"/>
      <c r="F24" s="57"/>
      <c r="G24" s="57"/>
      <c r="H24" s="57">
        <v>100000</v>
      </c>
      <c r="I24" s="573">
        <f t="shared" si="0"/>
        <v>0</v>
      </c>
    </row>
    <row r="25" spans="1:9" ht="15.75">
      <c r="A25" s="53" t="s">
        <v>355</v>
      </c>
      <c r="B25" s="662" t="s">
        <v>170</v>
      </c>
      <c r="C25" s="54">
        <f aca="true" t="shared" si="4" ref="C25:H25">SUM(C26:C27)</f>
        <v>0</v>
      </c>
      <c r="D25" s="54">
        <f t="shared" si="4"/>
        <v>0</v>
      </c>
      <c r="E25" s="54">
        <f t="shared" si="4"/>
        <v>0</v>
      </c>
      <c r="F25" s="54">
        <f t="shared" si="4"/>
        <v>0</v>
      </c>
      <c r="G25" s="54">
        <f t="shared" si="4"/>
        <v>0</v>
      </c>
      <c r="H25" s="54">
        <f t="shared" si="4"/>
        <v>0</v>
      </c>
      <c r="I25" s="60">
        <f t="shared" si="0"/>
        <v>0</v>
      </c>
    </row>
    <row r="26" spans="1:9" ht="15.75">
      <c r="A26" s="61" t="s">
        <v>487</v>
      </c>
      <c r="B26" s="663" t="s">
        <v>171</v>
      </c>
      <c r="C26" s="56"/>
      <c r="D26" s="56"/>
      <c r="E26" s="56"/>
      <c r="F26" s="56"/>
      <c r="G26" s="56"/>
      <c r="H26" s="56"/>
      <c r="I26" s="64">
        <f t="shared" si="0"/>
        <v>0</v>
      </c>
    </row>
    <row r="27" spans="1:9" ht="16.5" thickBot="1">
      <c r="A27" s="62" t="s">
        <v>488</v>
      </c>
      <c r="B27" s="664" t="s">
        <v>172</v>
      </c>
      <c r="C27" s="57"/>
      <c r="D27" s="57"/>
      <c r="E27" s="57"/>
      <c r="F27" s="57"/>
      <c r="G27" s="57"/>
      <c r="H27" s="57"/>
      <c r="I27" s="573">
        <f t="shared" si="0"/>
        <v>0</v>
      </c>
    </row>
    <row r="28" spans="1:9" ht="15.75">
      <c r="A28" s="53" t="s">
        <v>247</v>
      </c>
      <c r="B28" s="662" t="s">
        <v>173</v>
      </c>
      <c r="C28" s="54"/>
      <c r="D28" s="54"/>
      <c r="E28" s="54"/>
      <c r="F28" s="54"/>
      <c r="G28" s="54">
        <f>'1-OFS'!G29</f>
        <v>339251</v>
      </c>
      <c r="H28" s="54">
        <f>'1-OFS'!G30</f>
        <v>0</v>
      </c>
      <c r="I28" s="60">
        <f>SUM(C28:H28)</f>
        <v>339251</v>
      </c>
    </row>
    <row r="29" spans="1:9" ht="15.75">
      <c r="A29" s="55" t="s">
        <v>248</v>
      </c>
      <c r="B29" s="663" t="s">
        <v>174</v>
      </c>
      <c r="C29" s="63">
        <f aca="true" t="shared" si="5" ref="C29:H29">SUM(C30:C31)</f>
        <v>0</v>
      </c>
      <c r="D29" s="63">
        <f t="shared" si="5"/>
        <v>0</v>
      </c>
      <c r="E29" s="63">
        <f t="shared" si="5"/>
        <v>0</v>
      </c>
      <c r="F29" s="63">
        <f t="shared" si="5"/>
        <v>0</v>
      </c>
      <c r="G29" s="63">
        <f t="shared" si="5"/>
        <v>0</v>
      </c>
      <c r="H29" s="63">
        <f t="shared" si="5"/>
        <v>0</v>
      </c>
      <c r="I29" s="64">
        <f t="shared" si="0"/>
        <v>0</v>
      </c>
    </row>
    <row r="30" spans="1:9" ht="15.75">
      <c r="A30" s="251" t="s">
        <v>490</v>
      </c>
      <c r="B30" s="663" t="s">
        <v>175</v>
      </c>
      <c r="C30" s="56"/>
      <c r="D30" s="56"/>
      <c r="E30" s="56"/>
      <c r="F30" s="56"/>
      <c r="G30" s="56"/>
      <c r="H30" s="56"/>
      <c r="I30" s="64">
        <f t="shared" si="0"/>
        <v>0</v>
      </c>
    </row>
    <row r="31" spans="1:9" ht="15.75">
      <c r="A31" s="251" t="s">
        <v>489</v>
      </c>
      <c r="B31" s="663" t="s">
        <v>176</v>
      </c>
      <c r="C31" s="56"/>
      <c r="D31" s="56"/>
      <c r="E31" s="56"/>
      <c r="F31" s="56"/>
      <c r="G31" s="56"/>
      <c r="H31" s="56"/>
      <c r="I31" s="64">
        <f t="shared" si="0"/>
        <v>0</v>
      </c>
    </row>
    <row r="32" spans="1:9" ht="15.75">
      <c r="A32" s="55" t="s">
        <v>249</v>
      </c>
      <c r="B32" s="663" t="s">
        <v>177</v>
      </c>
      <c r="C32" s="56"/>
      <c r="D32" s="56"/>
      <c r="E32" s="56"/>
      <c r="F32" s="56"/>
      <c r="G32" s="56">
        <v>-383195</v>
      </c>
      <c r="H32" s="56">
        <v>383195</v>
      </c>
      <c r="I32" s="64">
        <f t="shared" si="0"/>
        <v>0</v>
      </c>
    </row>
    <row r="33" spans="1:9" ht="31.5">
      <c r="A33" s="55" t="s">
        <v>989</v>
      </c>
      <c r="B33" s="663" t="s">
        <v>178</v>
      </c>
      <c r="C33" s="63">
        <f aca="true" t="shared" si="6" ref="C33:H33">SUM(C34:C35)</f>
        <v>0</v>
      </c>
      <c r="D33" s="63">
        <f t="shared" si="6"/>
        <v>0</v>
      </c>
      <c r="E33" s="63">
        <f t="shared" si="6"/>
        <v>0</v>
      </c>
      <c r="F33" s="63">
        <f t="shared" si="6"/>
        <v>0</v>
      </c>
      <c r="G33" s="63">
        <f t="shared" si="6"/>
        <v>0</v>
      </c>
      <c r="H33" s="63">
        <f t="shared" si="6"/>
        <v>0</v>
      </c>
      <c r="I33" s="64">
        <f>SUM(C33:H33)</f>
        <v>0</v>
      </c>
    </row>
    <row r="34" spans="1:9" ht="15.75">
      <c r="A34" s="250" t="s">
        <v>487</v>
      </c>
      <c r="B34" s="663" t="s">
        <v>179</v>
      </c>
      <c r="C34" s="56"/>
      <c r="D34" s="56"/>
      <c r="E34" s="56"/>
      <c r="F34" s="56"/>
      <c r="G34" s="56"/>
      <c r="H34" s="56"/>
      <c r="I34" s="64">
        <f t="shared" si="0"/>
        <v>0</v>
      </c>
    </row>
    <row r="35" spans="1:9" ht="15.75">
      <c r="A35" s="250" t="s">
        <v>488</v>
      </c>
      <c r="B35" s="663" t="s">
        <v>180</v>
      </c>
      <c r="C35" s="56"/>
      <c r="D35" s="56"/>
      <c r="E35" s="56"/>
      <c r="F35" s="56"/>
      <c r="G35" s="56"/>
      <c r="H35" s="56"/>
      <c r="I35" s="64">
        <f t="shared" si="0"/>
        <v>0</v>
      </c>
    </row>
    <row r="36" spans="1:9" ht="15.75" customHeight="1">
      <c r="A36" s="55" t="s">
        <v>990</v>
      </c>
      <c r="B36" s="663" t="s">
        <v>181</v>
      </c>
      <c r="C36" s="63">
        <f aca="true" t="shared" si="7" ref="C36:H36">SUM(C37:C38)</f>
        <v>0</v>
      </c>
      <c r="D36" s="63">
        <f t="shared" si="7"/>
        <v>0</v>
      </c>
      <c r="E36" s="63">
        <f t="shared" si="7"/>
        <v>0</v>
      </c>
      <c r="F36" s="63">
        <f t="shared" si="7"/>
        <v>0</v>
      </c>
      <c r="G36" s="63">
        <f t="shared" si="7"/>
        <v>0</v>
      </c>
      <c r="H36" s="63">
        <f t="shared" si="7"/>
        <v>0</v>
      </c>
      <c r="I36" s="64">
        <f t="shared" si="0"/>
        <v>0</v>
      </c>
    </row>
    <row r="37" spans="1:9" ht="15.75">
      <c r="A37" s="250" t="s">
        <v>487</v>
      </c>
      <c r="B37" s="663" t="s">
        <v>986</v>
      </c>
      <c r="C37" s="56"/>
      <c r="D37" s="56"/>
      <c r="E37" s="56"/>
      <c r="F37" s="56"/>
      <c r="G37" s="56"/>
      <c r="H37" s="56"/>
      <c r="I37" s="64">
        <f>SUM(C37:H37)</f>
        <v>0</v>
      </c>
    </row>
    <row r="38" spans="1:9" ht="15.75">
      <c r="A38" s="250" t="s">
        <v>488</v>
      </c>
      <c r="B38" s="663" t="s">
        <v>987</v>
      </c>
      <c r="C38" s="56"/>
      <c r="D38" s="56"/>
      <c r="E38" s="56"/>
      <c r="F38" s="56"/>
      <c r="G38" s="56"/>
      <c r="H38" s="56"/>
      <c r="I38" s="64">
        <f t="shared" si="0"/>
        <v>0</v>
      </c>
    </row>
    <row r="39" spans="1:9" ht="16.5" thickBot="1">
      <c r="A39" s="255" t="s">
        <v>991</v>
      </c>
      <c r="B39" s="664" t="s">
        <v>988</v>
      </c>
      <c r="C39" s="57"/>
      <c r="D39" s="57"/>
      <c r="E39" s="57"/>
      <c r="F39" s="57"/>
      <c r="G39" s="57"/>
      <c r="H39" s="57"/>
      <c r="I39" s="573">
        <f t="shared" si="0"/>
        <v>0</v>
      </c>
    </row>
    <row r="40" spans="1:9" ht="15.75">
      <c r="A40" s="65" t="s">
        <v>250</v>
      </c>
      <c r="B40" s="666" t="s">
        <v>182</v>
      </c>
      <c r="C40" s="571">
        <f aca="true" t="shared" si="8" ref="C40:H40">SUM(C21,C22,C25,C28,C29,C32,C33,C36,C39)</f>
        <v>900000</v>
      </c>
      <c r="D40" s="571">
        <f t="shared" si="8"/>
        <v>0</v>
      </c>
      <c r="E40" s="571">
        <f t="shared" si="8"/>
        <v>0</v>
      </c>
      <c r="F40" s="571">
        <f t="shared" si="8"/>
        <v>100000</v>
      </c>
      <c r="G40" s="571">
        <f t="shared" si="8"/>
        <v>344507</v>
      </c>
      <c r="H40" s="571">
        <f t="shared" si="8"/>
        <v>0</v>
      </c>
      <c r="I40" s="574">
        <f t="shared" si="0"/>
        <v>1344507</v>
      </c>
    </row>
    <row r="41" spans="1:9" ht="16.5" thickBot="1">
      <c r="A41" s="66" t="s">
        <v>1010</v>
      </c>
      <c r="B41" s="667" t="s">
        <v>183</v>
      </c>
      <c r="C41" s="67"/>
      <c r="D41" s="67"/>
      <c r="E41" s="67"/>
      <c r="F41" s="67"/>
      <c r="G41" s="67"/>
      <c r="H41" s="67"/>
      <c r="I41" s="575">
        <f t="shared" si="0"/>
        <v>0</v>
      </c>
    </row>
    <row r="42" spans="1:9" ht="16.5" thickBot="1">
      <c r="A42" s="287"/>
      <c r="B42" s="668"/>
      <c r="C42" s="288"/>
      <c r="D42" s="288"/>
      <c r="E42" s="288"/>
      <c r="F42" s="288"/>
      <c r="G42" s="288"/>
      <c r="H42" s="288"/>
      <c r="I42" s="289"/>
    </row>
    <row r="43" spans="1:9" ht="16.5" thickBot="1">
      <c r="A43" s="51" t="s">
        <v>393</v>
      </c>
      <c r="B43" s="660" t="s">
        <v>184</v>
      </c>
      <c r="C43" s="58">
        <f aca="true" t="shared" si="9" ref="C43:H43">SUM(C40:C41)</f>
        <v>900000</v>
      </c>
      <c r="D43" s="58">
        <f t="shared" si="9"/>
        <v>0</v>
      </c>
      <c r="E43" s="58">
        <f t="shared" si="9"/>
        <v>0</v>
      </c>
      <c r="F43" s="58">
        <f t="shared" si="9"/>
        <v>100000</v>
      </c>
      <c r="G43" s="58">
        <f t="shared" si="9"/>
        <v>344507</v>
      </c>
      <c r="H43" s="58">
        <f t="shared" si="9"/>
        <v>0</v>
      </c>
      <c r="I43" s="59">
        <f t="shared" si="0"/>
        <v>1344507</v>
      </c>
    </row>
    <row r="44" spans="1:9" ht="15.75">
      <c r="A44" s="105"/>
      <c r="B44" s="105"/>
      <c r="C44" s="106"/>
      <c r="D44" s="106"/>
      <c r="E44" s="106"/>
      <c r="F44" s="106"/>
      <c r="G44" s="106"/>
      <c r="H44" s="106"/>
      <c r="I44" s="107"/>
    </row>
    <row r="45" spans="1:8" ht="15.75">
      <c r="A45" s="687" t="s">
        <v>1029</v>
      </c>
      <c r="B45" s="688"/>
      <c r="C45" s="688"/>
      <c r="D45" s="688"/>
      <c r="E45" s="688"/>
      <c r="F45" s="688"/>
      <c r="G45" s="688"/>
      <c r="H45" s="688"/>
    </row>
    <row r="46" spans="1:8" ht="15.75">
      <c r="A46" s="688"/>
      <c r="B46" s="688"/>
      <c r="C46" s="688"/>
      <c r="D46" s="688"/>
      <c r="E46" s="688"/>
      <c r="F46" s="688"/>
      <c r="G46" s="688"/>
      <c r="H46" s="688"/>
    </row>
    <row r="47" spans="1:8" ht="15.75">
      <c r="A47" s="688"/>
      <c r="B47" s="688"/>
      <c r="C47" s="688"/>
      <c r="D47" s="688"/>
      <c r="E47" s="688"/>
      <c r="F47" s="688"/>
      <c r="G47" s="688"/>
      <c r="H47" s="688"/>
    </row>
  </sheetData>
  <sheetProtection/>
  <mergeCells count="7">
    <mergeCell ref="I12:I13"/>
    <mergeCell ref="A45:H47"/>
    <mergeCell ref="A12:A13"/>
    <mergeCell ref="B12:B13"/>
    <mergeCell ref="C12:C13"/>
    <mergeCell ref="D12:F12"/>
    <mergeCell ref="G12:H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zoomScale="80" zoomScaleNormal="80" zoomScalePageLayoutView="0" workbookViewId="0" topLeftCell="A31">
      <selection activeCell="C71" sqref="C71"/>
    </sheetView>
  </sheetViews>
  <sheetFormatPr defaultColWidth="9.140625" defaultRowHeight="12.75"/>
  <cols>
    <col min="1" max="1" width="16.421875" style="118" customWidth="1"/>
    <col min="2" max="2" width="15.7109375" style="196" customWidth="1"/>
    <col min="3" max="3" width="65.7109375" style="197" customWidth="1"/>
    <col min="4" max="4" width="15.7109375" style="197" customWidth="1"/>
    <col min="5" max="5" width="65.7109375" style="197" customWidth="1"/>
    <col min="6" max="6" width="9.140625" style="118" customWidth="1"/>
    <col min="7" max="7" width="50.7109375" style="118" customWidth="1"/>
    <col min="8" max="8" width="15.7109375" style="118" customWidth="1"/>
    <col min="9" max="16384" width="9.140625" style="118" customWidth="1"/>
  </cols>
  <sheetData>
    <row r="1" spans="1:5" ht="15.75">
      <c r="A1" s="116"/>
      <c r="B1" s="116"/>
      <c r="C1" s="117"/>
      <c r="D1" s="117"/>
      <c r="E1" s="93" t="s">
        <v>1017</v>
      </c>
    </row>
    <row r="2" spans="1:5" ht="15.75">
      <c r="A2" s="116"/>
      <c r="B2" s="116"/>
      <c r="C2" s="117"/>
      <c r="D2" s="117"/>
      <c r="E2" s="93"/>
    </row>
    <row r="3" spans="1:5" ht="15.75">
      <c r="A3" s="119" t="s">
        <v>360</v>
      </c>
      <c r="B3" s="119"/>
      <c r="C3" s="120"/>
      <c r="D3" s="120"/>
      <c r="E3" s="120"/>
    </row>
    <row r="4" spans="1:5" ht="15.75">
      <c r="A4" s="77" t="s">
        <v>1173</v>
      </c>
      <c r="B4" s="119"/>
      <c r="C4" s="120"/>
      <c r="D4" s="120"/>
      <c r="E4" s="120"/>
    </row>
    <row r="5" spans="1:5" ht="15.75">
      <c r="A5" s="79" t="s">
        <v>1175</v>
      </c>
      <c r="B5" s="119"/>
      <c r="C5" s="120"/>
      <c r="D5" s="120"/>
      <c r="E5" s="120"/>
    </row>
    <row r="6" spans="1:5" ht="15.75">
      <c r="A6" s="79"/>
      <c r="B6" s="119"/>
      <c r="C6" s="120"/>
      <c r="D6" s="120"/>
      <c r="E6" s="120"/>
    </row>
    <row r="7" spans="1:5" ht="15.75">
      <c r="A7" s="79"/>
      <c r="B7" s="119"/>
      <c r="C7" s="120"/>
      <c r="D7" s="81" t="s">
        <v>419</v>
      </c>
      <c r="E7" s="82" t="s">
        <v>1163</v>
      </c>
    </row>
    <row r="8" spans="1:5" ht="15.75">
      <c r="A8" s="79"/>
      <c r="B8" s="119"/>
      <c r="C8" s="120"/>
      <c r="D8" s="85" t="s">
        <v>398</v>
      </c>
      <c r="E8" s="86" t="s">
        <v>1161</v>
      </c>
    </row>
    <row r="9" spans="1:5" ht="15.75">
      <c r="A9" s="79"/>
      <c r="B9" s="119"/>
      <c r="C9" s="120"/>
      <c r="D9" s="81" t="s">
        <v>417</v>
      </c>
      <c r="E9" s="82" t="s">
        <v>1169</v>
      </c>
    </row>
    <row r="10" spans="1:5" ht="15.75">
      <c r="A10" s="79"/>
      <c r="B10" s="119"/>
      <c r="C10" s="120"/>
      <c r="D10" s="81" t="s">
        <v>396</v>
      </c>
      <c r="E10" s="82" t="s">
        <v>1172</v>
      </c>
    </row>
    <row r="11" spans="1:5" ht="16.5" thickBot="1">
      <c r="A11" s="121"/>
      <c r="B11" s="122"/>
      <c r="C11" s="117"/>
      <c r="D11" s="117"/>
      <c r="E11" s="27" t="s">
        <v>366</v>
      </c>
    </row>
    <row r="12" spans="1:5" ht="15.75">
      <c r="A12" s="576" t="s">
        <v>323</v>
      </c>
      <c r="B12" s="123" t="s">
        <v>258</v>
      </c>
      <c r="C12" s="123" t="s">
        <v>361</v>
      </c>
      <c r="D12" s="123" t="s">
        <v>362</v>
      </c>
      <c r="E12" s="124" t="s">
        <v>260</v>
      </c>
    </row>
    <row r="13" spans="1:5" ht="16.5" thickBot="1">
      <c r="A13" s="580" t="s">
        <v>324</v>
      </c>
      <c r="B13" s="581" t="s">
        <v>325</v>
      </c>
      <c r="C13" s="125" t="s">
        <v>358</v>
      </c>
      <c r="D13" s="125">
        <v>1</v>
      </c>
      <c r="E13" s="126" t="s">
        <v>359</v>
      </c>
    </row>
    <row r="14" spans="1:5" ht="15.75">
      <c r="A14" s="393" t="s">
        <v>185</v>
      </c>
      <c r="B14" s="331" t="s">
        <v>261</v>
      </c>
      <c r="C14" s="128" t="s">
        <v>974</v>
      </c>
      <c r="D14" s="129">
        <f>SUM(D15:D16)</f>
        <v>1005256</v>
      </c>
      <c r="E14" s="130" t="s">
        <v>999</v>
      </c>
    </row>
    <row r="15" spans="1:5" ht="15.75">
      <c r="A15" s="393" t="s">
        <v>186</v>
      </c>
      <c r="B15" s="331" t="s">
        <v>262</v>
      </c>
      <c r="C15" s="131" t="s">
        <v>969</v>
      </c>
      <c r="D15" s="129">
        <f>'6-SS'!D14</f>
        <v>1005256</v>
      </c>
      <c r="E15" s="130"/>
    </row>
    <row r="16" spans="1:5" ht="15.75">
      <c r="A16" s="393" t="s">
        <v>187</v>
      </c>
      <c r="B16" s="331" t="s">
        <v>264</v>
      </c>
      <c r="C16" s="131" t="s">
        <v>970</v>
      </c>
      <c r="D16" s="129">
        <f>'6-SS'!D90</f>
        <v>0</v>
      </c>
      <c r="E16" s="388"/>
    </row>
    <row r="17" spans="1:5" ht="47.25">
      <c r="A17" s="394" t="s">
        <v>188</v>
      </c>
      <c r="B17" s="333" t="s">
        <v>265</v>
      </c>
      <c r="C17" s="140" t="s">
        <v>971</v>
      </c>
      <c r="D17" s="141">
        <f>IF(D18&gt;0,D14+D19*D64,0)</f>
        <v>0</v>
      </c>
      <c r="E17" s="387" t="s">
        <v>973</v>
      </c>
    </row>
    <row r="18" spans="1:5" ht="47.25">
      <c r="A18" s="395" t="s">
        <v>189</v>
      </c>
      <c r="B18" s="334" t="s">
        <v>517</v>
      </c>
      <c r="C18" s="142" t="s">
        <v>267</v>
      </c>
      <c r="D18" s="143">
        <f>IF(D19&gt;D65,D19-D65,0)</f>
        <v>0</v>
      </c>
      <c r="E18" s="390" t="s">
        <v>973</v>
      </c>
    </row>
    <row r="19" spans="1:5" ht="47.25">
      <c r="A19" s="394" t="s">
        <v>190</v>
      </c>
      <c r="B19" s="333" t="s">
        <v>268</v>
      </c>
      <c r="C19" s="140" t="s">
        <v>499</v>
      </c>
      <c r="D19" s="141">
        <f>SUM(D20:D21)</f>
        <v>74226950</v>
      </c>
      <c r="E19" s="387" t="s">
        <v>269</v>
      </c>
    </row>
    <row r="20" spans="1:5" ht="15.75">
      <c r="A20" s="393" t="s">
        <v>191</v>
      </c>
      <c r="B20" s="331" t="s">
        <v>266</v>
      </c>
      <c r="C20" s="131" t="s">
        <v>363</v>
      </c>
      <c r="D20" s="259">
        <f>'1-OFS'!C69</f>
        <v>18526032</v>
      </c>
      <c r="E20" s="134"/>
    </row>
    <row r="21" spans="1:5" ht="15.75">
      <c r="A21" s="395" t="s">
        <v>192</v>
      </c>
      <c r="B21" s="334" t="s">
        <v>270</v>
      </c>
      <c r="C21" s="142" t="s">
        <v>972</v>
      </c>
      <c r="D21" s="143">
        <f>'1-OFS'!C68</f>
        <v>55700918</v>
      </c>
      <c r="E21" s="144"/>
    </row>
    <row r="22" spans="1:5" ht="31.5">
      <c r="A22" s="396" t="s">
        <v>193</v>
      </c>
      <c r="B22" s="335" t="s">
        <v>271</v>
      </c>
      <c r="C22" s="145" t="s">
        <v>367</v>
      </c>
      <c r="D22" s="146">
        <f>D66</f>
        <v>244478.75</v>
      </c>
      <c r="E22" s="147" t="s">
        <v>272</v>
      </c>
    </row>
    <row r="23" spans="1:5" ht="31.5">
      <c r="A23" s="396" t="s">
        <v>194</v>
      </c>
      <c r="B23" s="335" t="s">
        <v>273</v>
      </c>
      <c r="C23" s="145" t="s">
        <v>368</v>
      </c>
      <c r="D23" s="148">
        <v>841845</v>
      </c>
      <c r="E23" s="389" t="s">
        <v>274</v>
      </c>
    </row>
    <row r="24" spans="1:5" ht="31.5">
      <c r="A24" s="394" t="s">
        <v>195</v>
      </c>
      <c r="B24" s="333" t="s">
        <v>275</v>
      </c>
      <c r="C24" s="140" t="s">
        <v>369</v>
      </c>
      <c r="D24" s="141">
        <f>SUM(D25,D35:D36,-D37)</f>
        <v>387094</v>
      </c>
      <c r="E24" s="149" t="s">
        <v>276</v>
      </c>
    </row>
    <row r="25" spans="1:5" ht="31.5">
      <c r="A25" s="393" t="s">
        <v>196</v>
      </c>
      <c r="B25" s="331" t="s">
        <v>277</v>
      </c>
      <c r="C25" s="131" t="s">
        <v>980</v>
      </c>
      <c r="D25" s="129">
        <f>SUM(D26,D29,D32)</f>
        <v>387094</v>
      </c>
      <c r="E25" s="134" t="s">
        <v>278</v>
      </c>
    </row>
    <row r="26" spans="1:5" ht="15.75">
      <c r="A26" s="397" t="s">
        <v>197</v>
      </c>
      <c r="B26" s="332" t="s">
        <v>279</v>
      </c>
      <c r="C26" s="132" t="s">
        <v>495</v>
      </c>
      <c r="D26" s="133">
        <f>SUM(D27:D28)</f>
        <v>473</v>
      </c>
      <c r="E26" s="134" t="s">
        <v>280</v>
      </c>
    </row>
    <row r="27" spans="1:5" ht="15.75">
      <c r="A27" s="397" t="s">
        <v>198</v>
      </c>
      <c r="B27" s="332" t="s">
        <v>281</v>
      </c>
      <c r="C27" s="254" t="s">
        <v>494</v>
      </c>
      <c r="D27" s="133">
        <f>'1-OFS'!C17</f>
        <v>473</v>
      </c>
      <c r="E27" s="134"/>
    </row>
    <row r="28" spans="1:5" ht="15.75">
      <c r="A28" s="397" t="s">
        <v>199</v>
      </c>
      <c r="B28" s="332" t="s">
        <v>282</v>
      </c>
      <c r="C28" s="254" t="s">
        <v>441</v>
      </c>
      <c r="D28" s="133">
        <f>'1-OFS'!C18</f>
        <v>0</v>
      </c>
      <c r="E28" s="134"/>
    </row>
    <row r="29" spans="1:5" ht="15.75">
      <c r="A29" s="397" t="s">
        <v>200</v>
      </c>
      <c r="B29" s="332" t="s">
        <v>283</v>
      </c>
      <c r="C29" s="132" t="s">
        <v>496</v>
      </c>
      <c r="D29" s="133">
        <f>SUM(D30:D31)</f>
        <v>386621</v>
      </c>
      <c r="E29" s="134" t="s">
        <v>284</v>
      </c>
    </row>
    <row r="30" spans="1:5" ht="15.75">
      <c r="A30" s="397" t="s">
        <v>201</v>
      </c>
      <c r="B30" s="332" t="s">
        <v>285</v>
      </c>
      <c r="C30" s="254" t="s">
        <v>494</v>
      </c>
      <c r="D30" s="133">
        <f>'1-OFS'!C20</f>
        <v>365037</v>
      </c>
      <c r="E30" s="134"/>
    </row>
    <row r="31" spans="1:5" ht="15.75">
      <c r="A31" s="397" t="s">
        <v>202</v>
      </c>
      <c r="B31" s="332" t="s">
        <v>286</v>
      </c>
      <c r="C31" s="254" t="s">
        <v>441</v>
      </c>
      <c r="D31" s="133">
        <f>'1-OFS'!C21</f>
        <v>21584</v>
      </c>
      <c r="E31" s="134"/>
    </row>
    <row r="32" spans="1:5" ht="15.75">
      <c r="A32" s="397" t="s">
        <v>203</v>
      </c>
      <c r="B32" s="332" t="s">
        <v>287</v>
      </c>
      <c r="C32" s="132" t="s">
        <v>497</v>
      </c>
      <c r="D32" s="133">
        <f>SUM(D33:D34)</f>
        <v>0</v>
      </c>
      <c r="E32" s="134" t="s">
        <v>288</v>
      </c>
    </row>
    <row r="33" spans="1:5" ht="15.75">
      <c r="A33" s="397" t="s">
        <v>204</v>
      </c>
      <c r="B33" s="332" t="s">
        <v>289</v>
      </c>
      <c r="C33" s="254" t="s">
        <v>494</v>
      </c>
      <c r="D33" s="133">
        <f>'1-OFS'!C23</f>
        <v>0</v>
      </c>
      <c r="E33" s="134"/>
    </row>
    <row r="34" spans="1:5" ht="15.75">
      <c r="A34" s="397" t="s">
        <v>205</v>
      </c>
      <c r="B34" s="332" t="s">
        <v>290</v>
      </c>
      <c r="C34" s="254" t="s">
        <v>441</v>
      </c>
      <c r="D34" s="133">
        <f>'1-OFS'!C24</f>
        <v>0</v>
      </c>
      <c r="E34" s="134"/>
    </row>
    <row r="35" spans="1:5" ht="15.75">
      <c r="A35" s="393" t="s">
        <v>206</v>
      </c>
      <c r="B35" s="331" t="s">
        <v>291</v>
      </c>
      <c r="C35" s="131" t="s">
        <v>292</v>
      </c>
      <c r="D35" s="135"/>
      <c r="E35" s="134"/>
    </row>
    <row r="36" spans="1:5" ht="15.75">
      <c r="A36" s="393" t="s">
        <v>207</v>
      </c>
      <c r="B36" s="331" t="s">
        <v>293</v>
      </c>
      <c r="C36" s="131" t="s">
        <v>294</v>
      </c>
      <c r="D36" s="136"/>
      <c r="E36" s="134"/>
    </row>
    <row r="37" spans="1:5" ht="47.25">
      <c r="A37" s="393" t="s">
        <v>208</v>
      </c>
      <c r="B37" s="331" t="s">
        <v>295</v>
      </c>
      <c r="C37" s="131" t="s">
        <v>498</v>
      </c>
      <c r="D37" s="129">
        <f>SUM(D38,D39:D40)</f>
        <v>0</v>
      </c>
      <c r="E37" s="388" t="s">
        <v>981</v>
      </c>
    </row>
    <row r="38" spans="1:5" ht="15.75">
      <c r="A38" s="397" t="s">
        <v>209</v>
      </c>
      <c r="B38" s="332" t="s">
        <v>296</v>
      </c>
      <c r="C38" s="132" t="s">
        <v>364</v>
      </c>
      <c r="D38" s="150">
        <f>'1-OFS'!C25</f>
        <v>0</v>
      </c>
      <c r="E38" s="134"/>
    </row>
    <row r="39" spans="1:5" ht="15.75">
      <c r="A39" s="397" t="s">
        <v>210</v>
      </c>
      <c r="B39" s="332" t="s">
        <v>297</v>
      </c>
      <c r="C39" s="132" t="s">
        <v>292</v>
      </c>
      <c r="D39" s="135"/>
      <c r="E39" s="134"/>
    </row>
    <row r="40" spans="1:5" ht="15.75">
      <c r="A40" s="398" t="s">
        <v>211</v>
      </c>
      <c r="B40" s="336" t="s">
        <v>298</v>
      </c>
      <c r="C40" s="152" t="s">
        <v>365</v>
      </c>
      <c r="D40" s="153"/>
      <c r="E40" s="144"/>
    </row>
    <row r="41" spans="1:5" ht="31.5">
      <c r="A41" s="396" t="s">
        <v>212</v>
      </c>
      <c r="B41" s="335" t="s">
        <v>299</v>
      </c>
      <c r="C41" s="145" t="s">
        <v>975</v>
      </c>
      <c r="D41" s="146">
        <f>SUM(D29,D32)</f>
        <v>386621</v>
      </c>
      <c r="E41" s="154" t="s">
        <v>300</v>
      </c>
    </row>
    <row r="42" spans="1:5" ht="16.5" thickBot="1">
      <c r="A42" s="399" t="s">
        <v>213</v>
      </c>
      <c r="B42" s="337" t="s">
        <v>301</v>
      </c>
      <c r="C42" s="155" t="s">
        <v>370</v>
      </c>
      <c r="D42" s="156">
        <f>'1-OFS'!G33</f>
        <v>50382</v>
      </c>
      <c r="E42" s="157"/>
    </row>
    <row r="43" spans="1:5" ht="16.5" thickBot="1">
      <c r="A43" s="293"/>
      <c r="B43" s="294"/>
      <c r="C43" s="295"/>
      <c r="D43" s="296"/>
      <c r="E43" s="297"/>
    </row>
    <row r="44" spans="1:5" ht="31.5">
      <c r="A44" s="158"/>
      <c r="B44" s="338"/>
      <c r="C44" s="159" t="s">
        <v>977</v>
      </c>
      <c r="D44" s="160"/>
      <c r="E44" s="161"/>
    </row>
    <row r="45" spans="1:5" ht="31.5">
      <c r="A45" s="127" t="s">
        <v>214</v>
      </c>
      <c r="B45" s="331" t="s">
        <v>302</v>
      </c>
      <c r="C45" s="162" t="s">
        <v>304</v>
      </c>
      <c r="D45" s="163">
        <f>IF(D17&gt;0,D17/D22,D14/D22)</f>
        <v>4.111833850590286</v>
      </c>
      <c r="E45" s="388" t="s">
        <v>982</v>
      </c>
    </row>
    <row r="46" spans="1:5" ht="15.75">
      <c r="A46" s="137" t="s">
        <v>215</v>
      </c>
      <c r="B46" s="339" t="s">
        <v>305</v>
      </c>
      <c r="C46" s="164" t="s">
        <v>306</v>
      </c>
      <c r="D46" s="165">
        <f>D67</f>
        <v>1</v>
      </c>
      <c r="E46" s="138"/>
    </row>
    <row r="47" spans="1:5" ht="31.5">
      <c r="A47" s="151" t="s">
        <v>216</v>
      </c>
      <c r="B47" s="336" t="s">
        <v>307</v>
      </c>
      <c r="C47" s="166" t="s">
        <v>308</v>
      </c>
      <c r="D47" s="301">
        <f>D45/D46</f>
        <v>4.111833850590286</v>
      </c>
      <c r="E47" s="167"/>
    </row>
    <row r="48" spans="1:5" ht="31.5">
      <c r="A48" s="139" t="s">
        <v>217</v>
      </c>
      <c r="B48" s="333" t="s">
        <v>309</v>
      </c>
      <c r="C48" s="168" t="s">
        <v>310</v>
      </c>
      <c r="D48" s="169">
        <f>IF(D17&gt;0,D17/D23,D14/D23)</f>
        <v>1.1941105547933408</v>
      </c>
      <c r="E48" s="387" t="s">
        <v>982</v>
      </c>
    </row>
    <row r="49" spans="1:5" ht="15.75">
      <c r="A49" s="137" t="s">
        <v>218</v>
      </c>
      <c r="B49" s="339" t="s">
        <v>311</v>
      </c>
      <c r="C49" s="164" t="s">
        <v>306</v>
      </c>
      <c r="D49" s="165">
        <f>D68</f>
        <v>0.25</v>
      </c>
      <c r="E49" s="138"/>
    </row>
    <row r="50" spans="1:5" ht="31.5">
      <c r="A50" s="151" t="s">
        <v>219</v>
      </c>
      <c r="B50" s="336" t="s">
        <v>312</v>
      </c>
      <c r="C50" s="166" t="s">
        <v>313</v>
      </c>
      <c r="D50" s="301">
        <f>D48/D49</f>
        <v>4.776442219173363</v>
      </c>
      <c r="E50" s="144"/>
    </row>
    <row r="51" spans="1:5" ht="15.75">
      <c r="A51" s="139" t="s">
        <v>220</v>
      </c>
      <c r="B51" s="333" t="s">
        <v>314</v>
      </c>
      <c r="C51" s="168" t="s">
        <v>315</v>
      </c>
      <c r="D51" s="169">
        <f>D24/D42</f>
        <v>7.683180500972569</v>
      </c>
      <c r="E51" s="149"/>
    </row>
    <row r="52" spans="1:5" ht="15.75">
      <c r="A52" s="137" t="s">
        <v>221</v>
      </c>
      <c r="B52" s="339" t="s">
        <v>316</v>
      </c>
      <c r="C52" s="164" t="s">
        <v>306</v>
      </c>
      <c r="D52" s="165">
        <f>D69</f>
        <v>1</v>
      </c>
      <c r="E52" s="170"/>
    </row>
    <row r="53" spans="1:5" ht="31.5">
      <c r="A53" s="151" t="s">
        <v>222</v>
      </c>
      <c r="B53" s="340" t="s">
        <v>317</v>
      </c>
      <c r="C53" s="166" t="s">
        <v>318</v>
      </c>
      <c r="D53" s="301">
        <f>D51/D52</f>
        <v>7.683180500972569</v>
      </c>
      <c r="E53" s="171"/>
    </row>
    <row r="54" spans="1:5" ht="15.75">
      <c r="A54" s="139" t="s">
        <v>223</v>
      </c>
      <c r="B54" s="341" t="s">
        <v>303</v>
      </c>
      <c r="C54" s="172" t="s">
        <v>976</v>
      </c>
      <c r="D54" s="173">
        <f>D41/D25</f>
        <v>0.9987780745762012</v>
      </c>
      <c r="E54" s="174"/>
    </row>
    <row r="55" spans="1:5" ht="15.75">
      <c r="A55" s="137" t="s">
        <v>224</v>
      </c>
      <c r="B55" s="342" t="s">
        <v>319</v>
      </c>
      <c r="C55" s="164" t="s">
        <v>306</v>
      </c>
      <c r="D55" s="175">
        <f>D70</f>
        <v>0.9</v>
      </c>
      <c r="E55" s="176"/>
    </row>
    <row r="56" spans="1:5" ht="32.25" thickBot="1">
      <c r="A56" s="177" t="s">
        <v>225</v>
      </c>
      <c r="B56" s="343" t="s">
        <v>320</v>
      </c>
      <c r="C56" s="178" t="s">
        <v>321</v>
      </c>
      <c r="D56" s="302">
        <f>D54/D55</f>
        <v>1.109753416195779</v>
      </c>
      <c r="E56" s="179"/>
    </row>
    <row r="57" spans="2:5" ht="15.75">
      <c r="B57" s="180"/>
      <c r="C57" s="181"/>
      <c r="D57" s="182"/>
      <c r="E57" s="180"/>
    </row>
    <row r="58" spans="2:5" ht="15.75">
      <c r="B58" s="180"/>
      <c r="C58" s="181"/>
      <c r="D58" s="183"/>
      <c r="E58" s="180"/>
    </row>
    <row r="59" spans="2:5" ht="15.75">
      <c r="B59" s="184"/>
      <c r="C59" s="185"/>
      <c r="D59" s="186"/>
      <c r="E59" s="180"/>
    </row>
    <row r="60" spans="2:5" ht="15.75">
      <c r="B60" s="184"/>
      <c r="C60" s="187"/>
      <c r="D60" s="186"/>
      <c r="E60" s="180"/>
    </row>
    <row r="61" spans="2:5" ht="15.75">
      <c r="B61" s="184"/>
      <c r="C61" s="187"/>
      <c r="D61" s="188"/>
      <c r="E61" s="189"/>
    </row>
    <row r="62" spans="2:5" ht="15.75">
      <c r="B62" s="184"/>
      <c r="C62" s="187"/>
      <c r="D62" s="183"/>
      <c r="E62" s="189"/>
    </row>
    <row r="63" spans="2:5" ht="15.75" hidden="1">
      <c r="B63" s="184"/>
      <c r="C63" s="190" t="s">
        <v>375</v>
      </c>
      <c r="D63" s="191"/>
      <c r="E63" s="180"/>
    </row>
    <row r="64" spans="2:5" ht="31.5" hidden="1">
      <c r="B64" s="184"/>
      <c r="C64" s="391" t="s">
        <v>978</v>
      </c>
      <c r="D64" s="585">
        <v>0.0002</v>
      </c>
      <c r="E64" s="189"/>
    </row>
    <row r="65" spans="2:5" ht="15.75" hidden="1">
      <c r="B65" s="184"/>
      <c r="C65" s="191" t="s">
        <v>376</v>
      </c>
      <c r="D65" s="192">
        <v>488957500</v>
      </c>
      <c r="E65" s="180"/>
    </row>
    <row r="66" spans="2:5" ht="15.75" hidden="1">
      <c r="B66" s="184"/>
      <c r="C66" s="191" t="s">
        <v>377</v>
      </c>
      <c r="D66" s="192">
        <v>244478.75</v>
      </c>
      <c r="E66" s="180"/>
    </row>
    <row r="67" spans="2:5" ht="31.5" hidden="1">
      <c r="B67" s="184"/>
      <c r="C67" s="193" t="s">
        <v>378</v>
      </c>
      <c r="D67" s="586">
        <v>1</v>
      </c>
      <c r="E67" s="194"/>
    </row>
    <row r="68" spans="2:5" ht="15.75" hidden="1">
      <c r="B68" s="184"/>
      <c r="C68" s="193" t="s">
        <v>379</v>
      </c>
      <c r="D68" s="586">
        <v>0.25</v>
      </c>
      <c r="E68" s="195"/>
    </row>
    <row r="69" spans="2:5" ht="15.75" hidden="1">
      <c r="B69" s="184"/>
      <c r="C69" s="193" t="s">
        <v>380</v>
      </c>
      <c r="D69" s="586">
        <v>1</v>
      </c>
      <c r="E69" s="194"/>
    </row>
    <row r="70" spans="2:5" ht="31.5" hidden="1">
      <c r="B70" s="184"/>
      <c r="C70" s="193" t="s">
        <v>979</v>
      </c>
      <c r="D70" s="586">
        <v>0.9</v>
      </c>
      <c r="E70" s="195"/>
    </row>
    <row r="74" ht="15.75">
      <c r="D74" s="19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4"/>
  <sheetViews>
    <sheetView zoomScale="70" zoomScaleNormal="70" zoomScalePageLayoutView="0" workbookViewId="0" topLeftCell="A1">
      <selection activeCell="D16" sqref="D16"/>
    </sheetView>
  </sheetViews>
  <sheetFormatPr defaultColWidth="9.140625" defaultRowHeight="12.75"/>
  <cols>
    <col min="1" max="1" width="8.57421875" style="108" customWidth="1"/>
    <col min="2" max="2" width="13.8515625" style="108" bestFit="1" customWidth="1"/>
    <col min="3" max="3" width="116.57421875" style="108" customWidth="1"/>
    <col min="4" max="4" width="14.28125" style="108" bestFit="1" customWidth="1"/>
    <col min="5" max="7" width="15.7109375" style="108" customWidth="1"/>
    <col min="8" max="16384" width="9.140625" style="94" customWidth="1"/>
  </cols>
  <sheetData>
    <row r="1" spans="1:6" ht="15.75">
      <c r="A1" s="91"/>
      <c r="B1" s="91"/>
      <c r="C1" s="91"/>
      <c r="D1" s="93" t="s">
        <v>1018</v>
      </c>
      <c r="E1" s="91"/>
      <c r="F1" s="92"/>
    </row>
    <row r="2" spans="1:7" ht="15.75">
      <c r="A2" s="91"/>
      <c r="B2" s="91"/>
      <c r="C2" s="91"/>
      <c r="D2" s="91"/>
      <c r="E2" s="91"/>
      <c r="F2" s="92"/>
      <c r="G2" s="93"/>
    </row>
    <row r="3" spans="1:7" ht="31.5" customHeight="1">
      <c r="A3" s="694" t="s">
        <v>992</v>
      </c>
      <c r="B3" s="694"/>
      <c r="C3" s="694"/>
      <c r="D3" s="694"/>
      <c r="E3" s="552"/>
      <c r="F3" s="552"/>
      <c r="G3" s="552"/>
    </row>
    <row r="4" spans="1:7" ht="15.75">
      <c r="A4" s="695" t="s">
        <v>1173</v>
      </c>
      <c r="B4" s="695"/>
      <c r="C4" s="695"/>
      <c r="D4" s="695"/>
      <c r="E4" s="569"/>
      <c r="F4" s="569"/>
      <c r="G4" s="569"/>
    </row>
    <row r="5" spans="1:7" ht="15.75">
      <c r="A5" s="696" t="s">
        <v>1174</v>
      </c>
      <c r="B5" s="696"/>
      <c r="C5" s="696"/>
      <c r="D5" s="696"/>
      <c r="E5" s="570"/>
      <c r="F5" s="570"/>
      <c r="G5" s="570"/>
    </row>
    <row r="6" spans="1:7" ht="15.75">
      <c r="A6" s="79"/>
      <c r="B6" s="97"/>
      <c r="C6" s="97"/>
      <c r="D6" s="97"/>
      <c r="E6" s="98"/>
      <c r="F6" s="98"/>
      <c r="G6" s="78"/>
    </row>
    <row r="7" spans="1:7" ht="15.75">
      <c r="A7" s="79"/>
      <c r="B7" s="81" t="s">
        <v>419</v>
      </c>
      <c r="C7" s="82" t="s">
        <v>1163</v>
      </c>
      <c r="D7" s="78"/>
      <c r="E7" s="94"/>
      <c r="F7" s="94"/>
      <c r="G7" s="94"/>
    </row>
    <row r="8" spans="1:7" ht="15.75">
      <c r="A8" s="79"/>
      <c r="B8" s="85" t="s">
        <v>398</v>
      </c>
      <c r="C8" s="86" t="s">
        <v>1161</v>
      </c>
      <c r="D8" s="78"/>
      <c r="E8" s="94"/>
      <c r="F8" s="94"/>
      <c r="G8" s="94"/>
    </row>
    <row r="9" spans="1:7" ht="15.75">
      <c r="A9" s="79"/>
      <c r="B9" s="81" t="s">
        <v>417</v>
      </c>
      <c r="C9" s="82" t="s">
        <v>1169</v>
      </c>
      <c r="D9" s="78"/>
      <c r="E9" s="94"/>
      <c r="F9" s="94"/>
      <c r="G9" s="94"/>
    </row>
    <row r="10" spans="1:7" ht="15.75">
      <c r="A10" s="79"/>
      <c r="B10" s="81" t="s">
        <v>396</v>
      </c>
      <c r="C10" s="82" t="s">
        <v>1172</v>
      </c>
      <c r="D10" s="78"/>
      <c r="E10" s="94"/>
      <c r="F10" s="94"/>
      <c r="G10" s="94"/>
    </row>
    <row r="11" spans="1:7" ht="16.5" thickBot="1">
      <c r="A11" s="79"/>
      <c r="B11" s="97"/>
      <c r="C11" s="97"/>
      <c r="D11" s="81"/>
      <c r="E11" s="82"/>
      <c r="F11" s="78"/>
      <c r="G11" s="94"/>
    </row>
    <row r="12" spans="1:4" ht="31.5">
      <c r="A12" s="576" t="s">
        <v>687</v>
      </c>
      <c r="B12" s="576" t="s">
        <v>323</v>
      </c>
      <c r="C12" s="576" t="s">
        <v>688</v>
      </c>
      <c r="D12" s="673" t="s">
        <v>689</v>
      </c>
    </row>
    <row r="13" spans="1:5" ht="15.75">
      <c r="A13" s="385" t="s">
        <v>690</v>
      </c>
      <c r="B13" s="384">
        <v>1</v>
      </c>
      <c r="C13" s="383" t="s">
        <v>695</v>
      </c>
      <c r="D13" s="400">
        <f>D14+D90</f>
        <v>1005256</v>
      </c>
      <c r="E13" s="87"/>
    </row>
    <row r="14" spans="1:5" ht="15.75">
      <c r="A14" s="384" t="s">
        <v>691</v>
      </c>
      <c r="B14" s="384" t="s">
        <v>305</v>
      </c>
      <c r="C14" s="383" t="s">
        <v>696</v>
      </c>
      <c r="D14" s="400">
        <f>D15+D69</f>
        <v>1005256</v>
      </c>
      <c r="E14" s="87"/>
    </row>
    <row r="15" spans="1:5" ht="15.75">
      <c r="A15" s="384" t="s">
        <v>692</v>
      </c>
      <c r="B15" s="384" t="s">
        <v>693</v>
      </c>
      <c r="C15" s="383" t="s">
        <v>697</v>
      </c>
      <c r="D15" s="401">
        <f>+D16+D25</f>
        <v>1005256</v>
      </c>
      <c r="E15" s="260"/>
    </row>
    <row r="16" spans="1:4" ht="15.75">
      <c r="A16" s="384" t="s">
        <v>698</v>
      </c>
      <c r="B16" s="384" t="s">
        <v>707</v>
      </c>
      <c r="C16" s="383" t="s">
        <v>716</v>
      </c>
      <c r="D16" s="401">
        <v>1000000</v>
      </c>
    </row>
    <row r="17" spans="1:4" ht="15.75">
      <c r="A17" s="384" t="s">
        <v>699</v>
      </c>
      <c r="B17" s="381" t="s">
        <v>996</v>
      </c>
      <c r="C17" s="382" t="s">
        <v>717</v>
      </c>
      <c r="D17" s="401">
        <v>900000</v>
      </c>
    </row>
    <row r="18" spans="1:4" ht="15.75">
      <c r="A18" s="384" t="s">
        <v>700</v>
      </c>
      <c r="B18" s="381" t="s">
        <v>997</v>
      </c>
      <c r="C18" s="382" t="s">
        <v>718</v>
      </c>
      <c r="D18" s="401"/>
    </row>
    <row r="19" spans="1:4" ht="15.75">
      <c r="A19" s="384" t="s">
        <v>701</v>
      </c>
      <c r="B19" s="381" t="s">
        <v>710</v>
      </c>
      <c r="C19" s="382" t="s">
        <v>719</v>
      </c>
      <c r="D19" s="401">
        <v>100000</v>
      </c>
    </row>
    <row r="20" spans="1:4" ht="15.75">
      <c r="A20" s="384" t="s">
        <v>702</v>
      </c>
      <c r="B20" s="381" t="s">
        <v>711</v>
      </c>
      <c r="C20" s="382" t="s">
        <v>720</v>
      </c>
      <c r="D20" s="401"/>
    </row>
    <row r="21" spans="1:4" ht="15.75">
      <c r="A21" s="384" t="s">
        <v>703</v>
      </c>
      <c r="B21" s="381" t="s">
        <v>712</v>
      </c>
      <c r="C21" s="382" t="s">
        <v>721</v>
      </c>
      <c r="D21" s="401"/>
    </row>
    <row r="22" spans="1:4" ht="15.75">
      <c r="A22" s="384" t="s">
        <v>704</v>
      </c>
      <c r="B22" s="381" t="s">
        <v>713</v>
      </c>
      <c r="C22" s="382" t="s">
        <v>723</v>
      </c>
      <c r="D22" s="401"/>
    </row>
    <row r="23" spans="1:4" ht="15.75">
      <c r="A23" s="384" t="s">
        <v>705</v>
      </c>
      <c r="B23" s="381" t="s">
        <v>714</v>
      </c>
      <c r="C23" s="382" t="s">
        <v>722</v>
      </c>
      <c r="D23" s="401"/>
    </row>
    <row r="24" spans="1:4" ht="31.5">
      <c r="A24" s="384" t="s">
        <v>706</v>
      </c>
      <c r="B24" s="381" t="s">
        <v>715</v>
      </c>
      <c r="C24" s="223" t="s">
        <v>724</v>
      </c>
      <c r="D24" s="401"/>
    </row>
    <row r="25" spans="1:4" ht="15.75">
      <c r="A25" s="384" t="s">
        <v>725</v>
      </c>
      <c r="B25" s="392" t="s">
        <v>730</v>
      </c>
      <c r="C25" s="383" t="s">
        <v>336</v>
      </c>
      <c r="D25" s="401">
        <f>+D26</f>
        <v>5256</v>
      </c>
    </row>
    <row r="26" spans="1:4" ht="15.75">
      <c r="A26" s="384" t="s">
        <v>726</v>
      </c>
      <c r="B26" s="381" t="s">
        <v>731</v>
      </c>
      <c r="C26" s="382" t="s">
        <v>735</v>
      </c>
      <c r="D26" s="401">
        <v>5256</v>
      </c>
    </row>
    <row r="27" spans="1:4" ht="15.75">
      <c r="A27" s="384" t="s">
        <v>727</v>
      </c>
      <c r="B27" s="381" t="s">
        <v>732</v>
      </c>
      <c r="C27" s="553" t="s">
        <v>736</v>
      </c>
      <c r="D27" s="401"/>
    </row>
    <row r="28" spans="1:4" ht="15.75">
      <c r="A28" s="384" t="s">
        <v>728</v>
      </c>
      <c r="B28" s="381" t="s">
        <v>733</v>
      </c>
      <c r="C28" s="382" t="s">
        <v>737</v>
      </c>
      <c r="D28" s="401"/>
    </row>
    <row r="29" spans="1:4" ht="15.75">
      <c r="A29" s="384" t="s">
        <v>729</v>
      </c>
      <c r="B29" s="381" t="s">
        <v>734</v>
      </c>
      <c r="C29" s="382" t="s">
        <v>738</v>
      </c>
      <c r="D29" s="401"/>
    </row>
    <row r="30" spans="1:4" ht="15.75">
      <c r="A30" s="384" t="s">
        <v>739</v>
      </c>
      <c r="B30" s="384" t="s">
        <v>708</v>
      </c>
      <c r="C30" s="383" t="s">
        <v>749</v>
      </c>
      <c r="D30" s="401"/>
    </row>
    <row r="31" spans="1:4" ht="15.75">
      <c r="A31" s="384" t="s">
        <v>740</v>
      </c>
      <c r="B31" s="384" t="s">
        <v>709</v>
      </c>
      <c r="C31" s="383" t="s">
        <v>263</v>
      </c>
      <c r="D31" s="401"/>
    </row>
    <row r="32" spans="1:4" ht="15.75">
      <c r="A32" s="384" t="s">
        <v>741</v>
      </c>
      <c r="B32" s="384" t="s">
        <v>745</v>
      </c>
      <c r="C32" s="383" t="s">
        <v>750</v>
      </c>
      <c r="D32" s="401"/>
    </row>
    <row r="33" spans="1:4" ht="15.75">
      <c r="A33" s="384" t="s">
        <v>742</v>
      </c>
      <c r="B33" s="384" t="s">
        <v>746</v>
      </c>
      <c r="C33" s="386" t="s">
        <v>751</v>
      </c>
      <c r="D33" s="401"/>
    </row>
    <row r="34" spans="1:4" ht="15.75">
      <c r="A34" s="384" t="s">
        <v>743</v>
      </c>
      <c r="B34" s="384" t="s">
        <v>747</v>
      </c>
      <c r="C34" s="383" t="s">
        <v>752</v>
      </c>
      <c r="D34" s="401"/>
    </row>
    <row r="35" spans="1:4" ht="15.75">
      <c r="A35" s="384" t="s">
        <v>744</v>
      </c>
      <c r="B35" s="384" t="s">
        <v>748</v>
      </c>
      <c r="C35" s="383" t="s">
        <v>753</v>
      </c>
      <c r="D35" s="401"/>
    </row>
    <row r="36" spans="1:4" ht="15.75">
      <c r="A36" s="384" t="s">
        <v>754</v>
      </c>
      <c r="B36" s="384" t="s">
        <v>760</v>
      </c>
      <c r="C36" s="383" t="s">
        <v>766</v>
      </c>
      <c r="D36" s="401"/>
    </row>
    <row r="37" spans="1:4" ht="15.75">
      <c r="A37" s="384" t="s">
        <v>755</v>
      </c>
      <c r="B37" s="381" t="s">
        <v>761</v>
      </c>
      <c r="C37" s="382" t="s">
        <v>767</v>
      </c>
      <c r="D37" s="401"/>
    </row>
    <row r="38" spans="1:4" ht="15.75">
      <c r="A38" s="384" t="s">
        <v>756</v>
      </c>
      <c r="B38" s="381" t="s">
        <v>762</v>
      </c>
      <c r="C38" s="382" t="s">
        <v>768</v>
      </c>
      <c r="D38" s="401"/>
    </row>
    <row r="39" spans="1:4" ht="31.5">
      <c r="A39" s="384" t="s">
        <v>757</v>
      </c>
      <c r="B39" s="381" t="s">
        <v>763</v>
      </c>
      <c r="C39" s="223" t="s">
        <v>769</v>
      </c>
      <c r="D39" s="401"/>
    </row>
    <row r="40" spans="1:4" ht="31.5">
      <c r="A40" s="384" t="s">
        <v>758</v>
      </c>
      <c r="B40" s="381" t="s">
        <v>764</v>
      </c>
      <c r="C40" s="223" t="s">
        <v>770</v>
      </c>
      <c r="D40" s="401"/>
    </row>
    <row r="41" spans="1:4" ht="15.75">
      <c r="A41" s="384" t="s">
        <v>759</v>
      </c>
      <c r="B41" s="381" t="s">
        <v>765</v>
      </c>
      <c r="C41" s="382" t="s">
        <v>771</v>
      </c>
      <c r="D41" s="401"/>
    </row>
    <row r="42" spans="1:4" ht="15.75">
      <c r="A42" s="384" t="s">
        <v>772</v>
      </c>
      <c r="B42" s="384" t="s">
        <v>777</v>
      </c>
      <c r="C42" s="383" t="s">
        <v>782</v>
      </c>
      <c r="D42" s="401"/>
    </row>
    <row r="43" spans="1:4" ht="15.75">
      <c r="A43" s="384" t="s">
        <v>773</v>
      </c>
      <c r="B43" s="381" t="s">
        <v>778</v>
      </c>
      <c r="C43" s="382" t="s">
        <v>783</v>
      </c>
      <c r="D43" s="401"/>
    </row>
    <row r="44" spans="1:4" ht="15.75">
      <c r="A44" s="384" t="s">
        <v>774</v>
      </c>
      <c r="B44" s="381" t="s">
        <v>779</v>
      </c>
      <c r="C44" s="382" t="s">
        <v>785</v>
      </c>
      <c r="D44" s="401"/>
    </row>
    <row r="45" spans="1:4" ht="15.75">
      <c r="A45" s="384" t="s">
        <v>775</v>
      </c>
      <c r="B45" s="381" t="s">
        <v>780</v>
      </c>
      <c r="C45" s="382" t="s">
        <v>784</v>
      </c>
      <c r="D45" s="401"/>
    </row>
    <row r="46" spans="1:4" ht="15.75">
      <c r="A46" s="384" t="s">
        <v>776</v>
      </c>
      <c r="B46" s="384" t="s">
        <v>781</v>
      </c>
      <c r="C46" s="383" t="s">
        <v>786</v>
      </c>
      <c r="D46" s="401"/>
    </row>
    <row r="47" spans="1:4" ht="15.75">
      <c r="A47" s="384" t="s">
        <v>787</v>
      </c>
      <c r="B47" s="381" t="s">
        <v>789</v>
      </c>
      <c r="C47" s="382" t="s">
        <v>791</v>
      </c>
      <c r="D47" s="401"/>
    </row>
    <row r="48" spans="1:4" ht="15.75">
      <c r="A48" s="384" t="s">
        <v>788</v>
      </c>
      <c r="B48" s="381" t="s">
        <v>790</v>
      </c>
      <c r="C48" s="382" t="s">
        <v>792</v>
      </c>
      <c r="D48" s="401"/>
    </row>
    <row r="49" spans="1:4" ht="31.5">
      <c r="A49" s="384" t="s">
        <v>793</v>
      </c>
      <c r="B49" s="384" t="s">
        <v>799</v>
      </c>
      <c r="C49" s="386" t="s">
        <v>800</v>
      </c>
      <c r="D49" s="401"/>
    </row>
    <row r="50" spans="1:4" ht="31.5">
      <c r="A50" s="384" t="s">
        <v>794</v>
      </c>
      <c r="B50" s="384" t="s">
        <v>801</v>
      </c>
      <c r="C50" s="386" t="s">
        <v>806</v>
      </c>
      <c r="D50" s="401"/>
    </row>
    <row r="51" spans="1:4" ht="15.75">
      <c r="A51" s="384" t="s">
        <v>795</v>
      </c>
      <c r="B51" s="384" t="s">
        <v>802</v>
      </c>
      <c r="C51" s="383" t="s">
        <v>807</v>
      </c>
      <c r="D51" s="401"/>
    </row>
    <row r="52" spans="1:4" ht="15.75">
      <c r="A52" s="384" t="s">
        <v>796</v>
      </c>
      <c r="B52" s="381" t="s">
        <v>803</v>
      </c>
      <c r="C52" s="382" t="s">
        <v>808</v>
      </c>
      <c r="D52" s="401"/>
    </row>
    <row r="53" spans="1:4" ht="31.5">
      <c r="A53" s="384" t="s">
        <v>797</v>
      </c>
      <c r="B53" s="381" t="s">
        <v>804</v>
      </c>
      <c r="C53" s="223" t="s">
        <v>809</v>
      </c>
      <c r="D53" s="401"/>
    </row>
    <row r="54" spans="1:4" ht="31.5">
      <c r="A54" s="384" t="s">
        <v>798</v>
      </c>
      <c r="B54" s="381" t="s">
        <v>805</v>
      </c>
      <c r="C54" s="223" t="s">
        <v>810</v>
      </c>
      <c r="D54" s="401"/>
    </row>
    <row r="55" spans="1:4" ht="15.75">
      <c r="A55" s="384" t="s">
        <v>811</v>
      </c>
      <c r="B55" s="384" t="s">
        <v>818</v>
      </c>
      <c r="C55" s="383" t="s">
        <v>825</v>
      </c>
      <c r="D55" s="401"/>
    </row>
    <row r="56" spans="1:4" ht="31.5">
      <c r="A56" s="384" t="s">
        <v>812</v>
      </c>
      <c r="B56" s="384" t="s">
        <v>819</v>
      </c>
      <c r="C56" s="386" t="s">
        <v>826</v>
      </c>
      <c r="D56" s="401"/>
    </row>
    <row r="57" spans="1:4" ht="31.5">
      <c r="A57" s="384" t="s">
        <v>813</v>
      </c>
      <c r="B57" s="384" t="s">
        <v>820</v>
      </c>
      <c r="C57" s="386" t="s">
        <v>827</v>
      </c>
      <c r="D57" s="401"/>
    </row>
    <row r="58" spans="1:4" ht="15.75">
      <c r="A58" s="384" t="s">
        <v>814</v>
      </c>
      <c r="B58" s="384" t="s">
        <v>821</v>
      </c>
      <c r="C58" s="386" t="s">
        <v>828</v>
      </c>
      <c r="D58" s="401"/>
    </row>
    <row r="59" spans="1:4" ht="15.75">
      <c r="A59" s="384" t="s">
        <v>815</v>
      </c>
      <c r="B59" s="384" t="s">
        <v>822</v>
      </c>
      <c r="C59" s="383" t="s">
        <v>829</v>
      </c>
      <c r="D59" s="401"/>
    </row>
    <row r="60" spans="1:4" ht="31.5">
      <c r="A60" s="384" t="s">
        <v>816</v>
      </c>
      <c r="B60" s="384" t="s">
        <v>823</v>
      </c>
      <c r="C60" s="386" t="s">
        <v>830</v>
      </c>
      <c r="D60" s="401"/>
    </row>
    <row r="61" spans="1:4" ht="31.5">
      <c r="A61" s="384" t="s">
        <v>817</v>
      </c>
      <c r="B61" s="384" t="s">
        <v>824</v>
      </c>
      <c r="C61" s="386" t="s">
        <v>831</v>
      </c>
      <c r="D61" s="401"/>
    </row>
    <row r="62" spans="1:4" ht="31.5">
      <c r="A62" s="384" t="s">
        <v>832</v>
      </c>
      <c r="B62" s="384" t="s">
        <v>836</v>
      </c>
      <c r="C62" s="386" t="s">
        <v>843</v>
      </c>
      <c r="D62" s="401"/>
    </row>
    <row r="63" spans="1:4" ht="31.5">
      <c r="A63" s="384" t="s">
        <v>833</v>
      </c>
      <c r="B63" s="384" t="s">
        <v>837</v>
      </c>
      <c r="C63" s="386" t="s">
        <v>844</v>
      </c>
      <c r="D63" s="401"/>
    </row>
    <row r="64" spans="1:4" ht="31.5">
      <c r="A64" s="384" t="s">
        <v>834</v>
      </c>
      <c r="B64" s="384" t="s">
        <v>838</v>
      </c>
      <c r="C64" s="386" t="s">
        <v>845</v>
      </c>
      <c r="D64" s="401"/>
    </row>
    <row r="65" spans="1:4" ht="15.75">
      <c r="A65" s="384" t="s">
        <v>835</v>
      </c>
      <c r="B65" s="384" t="s">
        <v>839</v>
      </c>
      <c r="C65" s="386" t="s">
        <v>846</v>
      </c>
      <c r="D65" s="401"/>
    </row>
    <row r="66" spans="1:4" ht="15.75">
      <c r="A66" s="384">
        <v>520</v>
      </c>
      <c r="B66" s="384" t="s">
        <v>840</v>
      </c>
      <c r="C66" s="386" t="s">
        <v>847</v>
      </c>
      <c r="D66" s="401"/>
    </row>
    <row r="67" spans="1:4" ht="15.75">
      <c r="A67" s="384">
        <v>524</v>
      </c>
      <c r="B67" s="384" t="s">
        <v>841</v>
      </c>
      <c r="C67" s="386" t="s">
        <v>848</v>
      </c>
      <c r="D67" s="401"/>
    </row>
    <row r="68" spans="1:4" ht="15.75">
      <c r="A68" s="384">
        <v>529</v>
      </c>
      <c r="B68" s="384" t="s">
        <v>842</v>
      </c>
      <c r="C68" s="386" t="s">
        <v>849</v>
      </c>
      <c r="D68" s="401"/>
    </row>
    <row r="69" spans="1:4" ht="15.75">
      <c r="A69" s="384" t="s">
        <v>850</v>
      </c>
      <c r="B69" s="384" t="s">
        <v>694</v>
      </c>
      <c r="C69" s="386" t="s">
        <v>869</v>
      </c>
      <c r="D69" s="401"/>
    </row>
    <row r="70" spans="1:4" ht="15.75">
      <c r="A70" s="384" t="s">
        <v>851</v>
      </c>
      <c r="B70" s="384" t="s">
        <v>860</v>
      </c>
      <c r="C70" s="386" t="s">
        <v>870</v>
      </c>
      <c r="D70" s="401"/>
    </row>
    <row r="71" spans="1:4" ht="15.75">
      <c r="A71" s="384" t="s">
        <v>852</v>
      </c>
      <c r="B71" s="381" t="s">
        <v>861</v>
      </c>
      <c r="C71" s="223" t="s">
        <v>717</v>
      </c>
      <c r="D71" s="401"/>
    </row>
    <row r="72" spans="1:4" ht="15.75">
      <c r="A72" s="384" t="s">
        <v>853</v>
      </c>
      <c r="B72" s="381" t="s">
        <v>862</v>
      </c>
      <c r="C72" s="223" t="s">
        <v>718</v>
      </c>
      <c r="D72" s="401"/>
    </row>
    <row r="73" spans="1:4" ht="15.75">
      <c r="A73" s="384" t="s">
        <v>854</v>
      </c>
      <c r="B73" s="381" t="s">
        <v>863</v>
      </c>
      <c r="C73" s="223" t="s">
        <v>719</v>
      </c>
      <c r="D73" s="401"/>
    </row>
    <row r="74" spans="1:4" ht="15.75">
      <c r="A74" s="384" t="s">
        <v>855</v>
      </c>
      <c r="B74" s="381" t="s">
        <v>864</v>
      </c>
      <c r="C74" s="223" t="s">
        <v>871</v>
      </c>
      <c r="D74" s="401"/>
    </row>
    <row r="75" spans="1:4" ht="15.75">
      <c r="A75" s="384" t="s">
        <v>856</v>
      </c>
      <c r="B75" s="381" t="s">
        <v>865</v>
      </c>
      <c r="C75" s="223" t="s">
        <v>872</v>
      </c>
      <c r="D75" s="401"/>
    </row>
    <row r="76" spans="1:4" ht="15.75">
      <c r="A76" s="384" t="s">
        <v>857</v>
      </c>
      <c r="B76" s="381" t="s">
        <v>866</v>
      </c>
      <c r="C76" s="223" t="s">
        <v>873</v>
      </c>
      <c r="D76" s="401"/>
    </row>
    <row r="77" spans="1:4" ht="15.75">
      <c r="A77" s="384" t="s">
        <v>858</v>
      </c>
      <c r="B77" s="381" t="s">
        <v>867</v>
      </c>
      <c r="C77" s="223" t="s">
        <v>874</v>
      </c>
      <c r="D77" s="401"/>
    </row>
    <row r="78" spans="1:4" ht="31.5">
      <c r="A78" s="384" t="s">
        <v>859</v>
      </c>
      <c r="B78" s="381" t="s">
        <v>868</v>
      </c>
      <c r="C78" s="223" t="s">
        <v>875</v>
      </c>
      <c r="D78" s="401"/>
    </row>
    <row r="79" spans="1:4" ht="15.75">
      <c r="A79" s="384" t="s">
        <v>876</v>
      </c>
      <c r="B79" s="384" t="s">
        <v>887</v>
      </c>
      <c r="C79" s="386" t="s">
        <v>898</v>
      </c>
      <c r="D79" s="401"/>
    </row>
    <row r="80" spans="1:4" ht="31.5">
      <c r="A80" s="384" t="s">
        <v>877</v>
      </c>
      <c r="B80" s="384" t="s">
        <v>888</v>
      </c>
      <c r="C80" s="386" t="s">
        <v>899</v>
      </c>
      <c r="D80" s="401"/>
    </row>
    <row r="81" spans="1:4" ht="31.5">
      <c r="A81" s="384" t="s">
        <v>878</v>
      </c>
      <c r="B81" s="384" t="s">
        <v>889</v>
      </c>
      <c r="C81" s="386" t="s">
        <v>900</v>
      </c>
      <c r="D81" s="401"/>
    </row>
    <row r="82" spans="1:4" ht="15.75">
      <c r="A82" s="384" t="s">
        <v>879</v>
      </c>
      <c r="B82" s="384" t="s">
        <v>890</v>
      </c>
      <c r="C82" s="386" t="s">
        <v>901</v>
      </c>
      <c r="D82" s="401"/>
    </row>
    <row r="83" spans="1:4" ht="31.5">
      <c r="A83" s="384" t="s">
        <v>880</v>
      </c>
      <c r="B83" s="384" t="s">
        <v>891</v>
      </c>
      <c r="C83" s="386" t="s">
        <v>902</v>
      </c>
      <c r="D83" s="401"/>
    </row>
    <row r="84" spans="1:4" ht="31.5">
      <c r="A84" s="384" t="s">
        <v>881</v>
      </c>
      <c r="B84" s="384" t="s">
        <v>892</v>
      </c>
      <c r="C84" s="386" t="s">
        <v>903</v>
      </c>
      <c r="D84" s="401"/>
    </row>
    <row r="85" spans="1:4" ht="31.5">
      <c r="A85" s="384" t="s">
        <v>882</v>
      </c>
      <c r="B85" s="384" t="s">
        <v>893</v>
      </c>
      <c r="C85" s="386" t="s">
        <v>904</v>
      </c>
      <c r="D85" s="401"/>
    </row>
    <row r="86" spans="1:4" ht="15.75">
      <c r="A86" s="384" t="s">
        <v>883</v>
      </c>
      <c r="B86" s="384" t="s">
        <v>894</v>
      </c>
      <c r="C86" s="386" t="s">
        <v>905</v>
      </c>
      <c r="D86" s="401"/>
    </row>
    <row r="87" spans="1:4" ht="31.5">
      <c r="A87" s="384" t="s">
        <v>884</v>
      </c>
      <c r="B87" s="384" t="s">
        <v>895</v>
      </c>
      <c r="C87" s="386" t="s">
        <v>906</v>
      </c>
      <c r="D87" s="401"/>
    </row>
    <row r="88" spans="1:4" ht="15.75">
      <c r="A88" s="384" t="s">
        <v>885</v>
      </c>
      <c r="B88" s="384" t="s">
        <v>896</v>
      </c>
      <c r="C88" s="386" t="s">
        <v>907</v>
      </c>
      <c r="D88" s="401"/>
    </row>
    <row r="89" spans="1:4" ht="15.75">
      <c r="A89" s="384" t="s">
        <v>886</v>
      </c>
      <c r="B89" s="384" t="s">
        <v>897</v>
      </c>
      <c r="C89" s="386" t="s">
        <v>908</v>
      </c>
      <c r="D89" s="401"/>
    </row>
    <row r="90" spans="1:4" ht="15.75">
      <c r="A90" s="384" t="s">
        <v>909</v>
      </c>
      <c r="B90" s="384" t="s">
        <v>307</v>
      </c>
      <c r="C90" s="386" t="s">
        <v>923</v>
      </c>
      <c r="D90" s="401"/>
    </row>
    <row r="91" spans="1:4" ht="15.75">
      <c r="A91" s="384" t="s">
        <v>910</v>
      </c>
      <c r="B91" s="384" t="s">
        <v>914</v>
      </c>
      <c r="C91" s="386" t="s">
        <v>924</v>
      </c>
      <c r="D91" s="401"/>
    </row>
    <row r="92" spans="1:4" ht="15.75">
      <c r="A92" s="384" t="s">
        <v>911</v>
      </c>
      <c r="B92" s="384" t="s">
        <v>915</v>
      </c>
      <c r="C92" s="223" t="s">
        <v>925</v>
      </c>
      <c r="D92" s="401"/>
    </row>
    <row r="93" spans="1:4" ht="15.75">
      <c r="A93" s="384" t="s">
        <v>912</v>
      </c>
      <c r="B93" s="384" t="s">
        <v>916</v>
      </c>
      <c r="C93" s="223" t="s">
        <v>926</v>
      </c>
      <c r="D93" s="401"/>
    </row>
    <row r="94" spans="1:4" ht="15.75">
      <c r="A94" s="384" t="s">
        <v>913</v>
      </c>
      <c r="B94" s="384" t="s">
        <v>917</v>
      </c>
      <c r="C94" s="223" t="s">
        <v>719</v>
      </c>
      <c r="D94" s="401"/>
    </row>
    <row r="95" spans="1:4" ht="15.75">
      <c r="A95" s="384">
        <v>800</v>
      </c>
      <c r="B95" s="384" t="s">
        <v>918</v>
      </c>
      <c r="C95" s="223" t="s">
        <v>927</v>
      </c>
      <c r="D95" s="401"/>
    </row>
    <row r="96" spans="1:4" ht="15.75">
      <c r="A96" s="384">
        <v>810</v>
      </c>
      <c r="B96" s="384" t="s">
        <v>919</v>
      </c>
      <c r="C96" s="223" t="s">
        <v>928</v>
      </c>
      <c r="D96" s="401"/>
    </row>
    <row r="97" spans="1:4" ht="15.75">
      <c r="A97" s="384">
        <v>840</v>
      </c>
      <c r="B97" s="384" t="s">
        <v>920</v>
      </c>
      <c r="C97" s="223" t="s">
        <v>929</v>
      </c>
      <c r="D97" s="401"/>
    </row>
    <row r="98" spans="1:4" ht="15.75">
      <c r="A98" s="384">
        <v>841</v>
      </c>
      <c r="B98" s="384" t="s">
        <v>921</v>
      </c>
      <c r="C98" s="223" t="s">
        <v>930</v>
      </c>
      <c r="D98" s="401"/>
    </row>
    <row r="99" spans="1:4" ht="15.75">
      <c r="A99" s="384">
        <v>842</v>
      </c>
      <c r="B99" s="384" t="s">
        <v>922</v>
      </c>
      <c r="C99" s="223" t="s">
        <v>931</v>
      </c>
      <c r="D99" s="401"/>
    </row>
    <row r="100" spans="1:4" ht="15.75">
      <c r="A100" s="384" t="s">
        <v>932</v>
      </c>
      <c r="B100" s="384" t="s">
        <v>944</v>
      </c>
      <c r="C100" s="386" t="s">
        <v>956</v>
      </c>
      <c r="D100" s="401"/>
    </row>
    <row r="101" spans="1:4" ht="15.75">
      <c r="A101" s="384" t="s">
        <v>933</v>
      </c>
      <c r="B101" s="384" t="s">
        <v>945</v>
      </c>
      <c r="C101" s="386" t="s">
        <v>957</v>
      </c>
      <c r="D101" s="401"/>
    </row>
    <row r="102" spans="1:4" ht="31.5">
      <c r="A102" s="384" t="s">
        <v>934</v>
      </c>
      <c r="B102" s="384" t="s">
        <v>946</v>
      </c>
      <c r="C102" s="386" t="s">
        <v>958</v>
      </c>
      <c r="D102" s="401"/>
    </row>
    <row r="103" spans="1:4" ht="15.75">
      <c r="A103" s="384" t="s">
        <v>935</v>
      </c>
      <c r="B103" s="384" t="s">
        <v>947</v>
      </c>
      <c r="C103" s="386" t="s">
        <v>959</v>
      </c>
      <c r="D103" s="401"/>
    </row>
    <row r="104" spans="1:4" ht="15.75">
      <c r="A104" s="384" t="s">
        <v>936</v>
      </c>
      <c r="B104" s="384" t="s">
        <v>948</v>
      </c>
      <c r="C104" s="386" t="s">
        <v>966</v>
      </c>
      <c r="D104" s="401"/>
    </row>
    <row r="105" spans="1:4" ht="15.75">
      <c r="A105" s="384" t="s">
        <v>937</v>
      </c>
      <c r="B105" s="384" t="s">
        <v>949</v>
      </c>
      <c r="C105" s="386" t="s">
        <v>960</v>
      </c>
      <c r="D105" s="401"/>
    </row>
    <row r="106" spans="1:4" ht="31.5">
      <c r="A106" s="384" t="s">
        <v>938</v>
      </c>
      <c r="B106" s="384" t="s">
        <v>950</v>
      </c>
      <c r="C106" s="386" t="s">
        <v>961</v>
      </c>
      <c r="D106" s="401"/>
    </row>
    <row r="107" spans="1:4" ht="31.5">
      <c r="A107" s="384" t="s">
        <v>939</v>
      </c>
      <c r="B107" s="384" t="s">
        <v>951</v>
      </c>
      <c r="C107" s="386" t="s">
        <v>962</v>
      </c>
      <c r="D107" s="401"/>
    </row>
    <row r="108" spans="1:4" ht="15.75">
      <c r="A108" s="384" t="s">
        <v>940</v>
      </c>
      <c r="B108" s="384" t="s">
        <v>952</v>
      </c>
      <c r="C108" s="386" t="s">
        <v>963</v>
      </c>
      <c r="D108" s="401"/>
    </row>
    <row r="109" spans="1:4" ht="31.5">
      <c r="A109" s="384" t="s">
        <v>941</v>
      </c>
      <c r="B109" s="384" t="s">
        <v>953</v>
      </c>
      <c r="C109" s="386" t="s">
        <v>964</v>
      </c>
      <c r="D109" s="401"/>
    </row>
    <row r="110" spans="1:4" ht="15.75">
      <c r="A110" s="384" t="s">
        <v>942</v>
      </c>
      <c r="B110" s="384" t="s">
        <v>954</v>
      </c>
      <c r="C110" s="386" t="s">
        <v>965</v>
      </c>
      <c r="D110" s="401"/>
    </row>
    <row r="111" spans="1:4" ht="15.75">
      <c r="A111" s="384" t="s">
        <v>943</v>
      </c>
      <c r="B111" s="384" t="s">
        <v>955</v>
      </c>
      <c r="C111" s="386" t="s">
        <v>967</v>
      </c>
      <c r="D111" s="401"/>
    </row>
    <row r="112" spans="1:4" ht="15.75">
      <c r="A112" s="74"/>
      <c r="B112" s="74"/>
      <c r="C112" s="74"/>
      <c r="D112" s="74"/>
    </row>
    <row r="113" spans="1:4" ht="15.75">
      <c r="A113" s="74"/>
      <c r="B113" s="74"/>
      <c r="C113" s="74"/>
      <c r="D113" s="74"/>
    </row>
    <row r="114" spans="1:4" ht="94.5">
      <c r="A114" s="697" t="s">
        <v>968</v>
      </c>
      <c r="B114" s="698"/>
      <c r="C114" s="88" t="s">
        <v>998</v>
      </c>
      <c r="D114" s="74"/>
    </row>
  </sheetData>
  <sheetProtection/>
  <mergeCells count="4">
    <mergeCell ref="A3:D3"/>
    <mergeCell ref="A4:D4"/>
    <mergeCell ref="A5:D5"/>
    <mergeCell ref="A114:B1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1"/>
  <sheetViews>
    <sheetView zoomScale="90" zoomScaleNormal="90" zoomScalePageLayoutView="0" workbookViewId="0" topLeftCell="A10">
      <selection activeCell="C75" sqref="C75"/>
    </sheetView>
  </sheetViews>
  <sheetFormatPr defaultColWidth="9.140625" defaultRowHeight="12.75"/>
  <cols>
    <col min="1" max="1" width="9.57421875" style="118" customWidth="1"/>
    <col min="2" max="2" width="15.140625" style="118" customWidth="1"/>
    <col min="3" max="3" width="93.7109375" style="196" customWidth="1"/>
    <col min="4" max="4" width="17.00390625" style="197" customWidth="1"/>
    <col min="5" max="6" width="11.28125" style="197" customWidth="1"/>
    <col min="7" max="8" width="10.57421875" style="118" customWidth="1"/>
    <col min="9" max="9" width="14.57421875" style="118" customWidth="1"/>
    <col min="10" max="16384" width="9.140625" style="118" customWidth="1"/>
  </cols>
  <sheetData>
    <row r="1" spans="1:6" ht="15.75">
      <c r="A1" s="116"/>
      <c r="B1" s="116"/>
      <c r="C1" s="117"/>
      <c r="D1" s="93" t="s">
        <v>1022</v>
      </c>
      <c r="E1" s="118"/>
      <c r="F1" s="118"/>
    </row>
    <row r="2" spans="1:6" ht="15.75">
      <c r="A2" s="116"/>
      <c r="B2" s="116"/>
      <c r="C2" s="116"/>
      <c r="D2" s="117"/>
      <c r="E2" s="117"/>
      <c r="F2" s="93"/>
    </row>
    <row r="3" spans="1:6" ht="15.75">
      <c r="A3" s="700" t="s">
        <v>1019</v>
      </c>
      <c r="B3" s="700"/>
      <c r="C3" s="700"/>
      <c r="D3" s="700"/>
      <c r="E3" s="120"/>
      <c r="F3" s="120"/>
    </row>
    <row r="4" spans="1:6" ht="15.75">
      <c r="A4" s="695" t="s">
        <v>1173</v>
      </c>
      <c r="B4" s="695"/>
      <c r="C4" s="695"/>
      <c r="D4" s="695"/>
      <c r="E4" s="120"/>
      <c r="F4" s="120"/>
    </row>
    <row r="5" spans="1:6" ht="15.75">
      <c r="A5" s="696" t="s">
        <v>1174</v>
      </c>
      <c r="B5" s="696"/>
      <c r="C5" s="696"/>
      <c r="D5" s="696"/>
      <c r="E5" s="120"/>
      <c r="F5" s="120"/>
    </row>
    <row r="6" spans="1:6" ht="15.75">
      <c r="A6" s="79"/>
      <c r="B6" s="79"/>
      <c r="C6" s="119"/>
      <c r="D6" s="120"/>
      <c r="E6" s="120"/>
      <c r="F6" s="120"/>
    </row>
    <row r="7" spans="1:6" ht="15.75">
      <c r="A7" s="79"/>
      <c r="B7" s="79"/>
      <c r="C7" s="81" t="s">
        <v>419</v>
      </c>
      <c r="D7" s="82" t="s">
        <v>1163</v>
      </c>
      <c r="E7" s="118"/>
      <c r="F7" s="118"/>
    </row>
    <row r="8" spans="1:6" ht="15.75">
      <c r="A8" s="79"/>
      <c r="B8" s="79"/>
      <c r="C8" s="85" t="s">
        <v>398</v>
      </c>
      <c r="D8" s="86" t="s">
        <v>1161</v>
      </c>
      <c r="E8" s="118"/>
      <c r="F8" s="118"/>
    </row>
    <row r="9" spans="1:6" ht="15.75">
      <c r="A9" s="79"/>
      <c r="B9" s="79"/>
      <c r="C9" s="81" t="s">
        <v>417</v>
      </c>
      <c r="D9" s="82" t="s">
        <v>1169</v>
      </c>
      <c r="E9" s="118"/>
      <c r="F9" s="118"/>
    </row>
    <row r="10" spans="1:6" ht="15.75">
      <c r="A10" s="79"/>
      <c r="B10" s="79"/>
      <c r="C10" s="81" t="s">
        <v>396</v>
      </c>
      <c r="D10" s="82" t="s">
        <v>1172</v>
      </c>
      <c r="E10" s="118"/>
      <c r="F10" s="118"/>
    </row>
    <row r="11" ht="16.5" thickBot="1"/>
    <row r="12" spans="1:4" s="74" customFormat="1" ht="15" customHeight="1">
      <c r="A12" s="701" t="s">
        <v>636</v>
      </c>
      <c r="B12" s="701" t="s">
        <v>323</v>
      </c>
      <c r="C12" s="701" t="s">
        <v>1020</v>
      </c>
      <c r="D12" s="701" t="s">
        <v>1021</v>
      </c>
    </row>
    <row r="13" spans="1:4" s="74" customFormat="1" ht="15.75">
      <c r="A13" s="702"/>
      <c r="B13" s="702"/>
      <c r="C13" s="702"/>
      <c r="D13" s="702"/>
    </row>
    <row r="14" spans="1:4" s="74" customFormat="1" ht="16.5" thickBot="1">
      <c r="A14" s="531">
        <v>1</v>
      </c>
      <c r="B14" s="531">
        <v>2</v>
      </c>
      <c r="C14" s="532">
        <v>3</v>
      </c>
      <c r="D14" s="532">
        <v>4</v>
      </c>
    </row>
    <row r="15" spans="1:4" s="74" customFormat="1" ht="21" customHeight="1">
      <c r="A15" s="543" t="s">
        <v>1115</v>
      </c>
      <c r="B15" s="543" t="s">
        <v>1121</v>
      </c>
      <c r="C15" s="535" t="s">
        <v>1113</v>
      </c>
      <c r="D15" s="674">
        <v>429328</v>
      </c>
    </row>
    <row r="16" spans="1:4" s="74" customFormat="1" ht="18" customHeight="1">
      <c r="A16" s="554" t="s">
        <v>1116</v>
      </c>
      <c r="B16" s="554" t="s">
        <v>1122</v>
      </c>
      <c r="C16" s="555" t="s">
        <v>1114</v>
      </c>
      <c r="D16" s="675">
        <v>379305</v>
      </c>
    </row>
    <row r="17" spans="1:4" s="74" customFormat="1" ht="15.75">
      <c r="A17" s="554" t="s">
        <v>1117</v>
      </c>
      <c r="B17" s="554" t="s">
        <v>1123</v>
      </c>
      <c r="C17" s="555" t="s">
        <v>1120</v>
      </c>
      <c r="D17" s="675">
        <v>0</v>
      </c>
    </row>
    <row r="18" spans="1:4" s="74" customFormat="1" ht="15.75">
      <c r="A18" s="544" t="s">
        <v>1118</v>
      </c>
      <c r="B18" s="554" t="s">
        <v>1124</v>
      </c>
      <c r="C18" s="536" t="s">
        <v>1119</v>
      </c>
      <c r="D18" s="676">
        <v>0</v>
      </c>
    </row>
    <row r="19" spans="1:4" s="74" customFormat="1" ht="15.75">
      <c r="A19" s="545"/>
      <c r="B19" s="545"/>
      <c r="C19" s="537"/>
      <c r="D19" s="539"/>
    </row>
    <row r="20" spans="1:4" s="74" customFormat="1" ht="31.5">
      <c r="A20" s="544">
        <v>3</v>
      </c>
      <c r="B20" s="554" t="s">
        <v>1024</v>
      </c>
      <c r="C20" s="536" t="s">
        <v>1047</v>
      </c>
      <c r="D20" s="676">
        <v>120576</v>
      </c>
    </row>
    <row r="21" spans="1:10" s="74" customFormat="1" ht="15.75">
      <c r="A21" s="545"/>
      <c r="B21" s="545"/>
      <c r="C21" s="537"/>
      <c r="D21" s="539"/>
      <c r="F21" s="87"/>
      <c r="G21" s="87"/>
      <c r="H21" s="87"/>
      <c r="I21" s="87"/>
      <c r="J21" s="87"/>
    </row>
    <row r="22" spans="1:10" s="74" customFormat="1" ht="15.75">
      <c r="A22" s="546" t="s">
        <v>319</v>
      </c>
      <c r="B22" s="559" t="s">
        <v>1125</v>
      </c>
      <c r="C22" s="541" t="s">
        <v>1177</v>
      </c>
      <c r="D22" s="542">
        <v>164382</v>
      </c>
      <c r="F22" s="87"/>
      <c r="G22" s="562"/>
      <c r="H22" s="87"/>
      <c r="I22" s="87"/>
      <c r="J22" s="87"/>
    </row>
    <row r="23" spans="1:10" s="74" customFormat="1" ht="15.75">
      <c r="A23" s="547" t="s">
        <v>320</v>
      </c>
      <c r="B23" s="559" t="s">
        <v>1126</v>
      </c>
      <c r="C23" s="109" t="s">
        <v>1178</v>
      </c>
      <c r="D23" s="110">
        <v>159603</v>
      </c>
      <c r="F23" s="87"/>
      <c r="G23" s="562"/>
      <c r="H23" s="87"/>
      <c r="I23" s="87"/>
      <c r="J23" s="87"/>
    </row>
    <row r="24" spans="1:10" s="74" customFormat="1" ht="15.75">
      <c r="A24" s="547" t="s">
        <v>1080</v>
      </c>
      <c r="B24" s="559" t="s">
        <v>1127</v>
      </c>
      <c r="C24" s="109" t="s">
        <v>1179</v>
      </c>
      <c r="D24" s="110">
        <v>84880</v>
      </c>
      <c r="F24" s="87"/>
      <c r="G24" s="562"/>
      <c r="H24" s="87"/>
      <c r="I24" s="87"/>
      <c r="J24" s="87"/>
    </row>
    <row r="25" spans="1:10" s="74" customFormat="1" ht="15.75">
      <c r="A25" s="547" t="s">
        <v>1081</v>
      </c>
      <c r="B25" s="559" t="s">
        <v>1128</v>
      </c>
      <c r="C25" s="109" t="s">
        <v>1180</v>
      </c>
      <c r="D25" s="110">
        <v>25368</v>
      </c>
      <c r="F25" s="87"/>
      <c r="G25" s="562"/>
      <c r="H25" s="87"/>
      <c r="I25" s="87"/>
      <c r="J25" s="87"/>
    </row>
    <row r="26" spans="1:10" s="74" customFormat="1" ht="15.75">
      <c r="A26" s="547" t="s">
        <v>1082</v>
      </c>
      <c r="B26" s="559" t="s">
        <v>1129</v>
      </c>
      <c r="C26" s="109" t="s">
        <v>1181</v>
      </c>
      <c r="D26" s="110">
        <v>7709</v>
      </c>
      <c r="F26" s="87"/>
      <c r="G26" s="562"/>
      <c r="H26" s="87"/>
      <c r="I26" s="87"/>
      <c r="J26" s="87"/>
    </row>
    <row r="27" spans="1:10" s="74" customFormat="1" ht="15.75">
      <c r="A27" s="547" t="s">
        <v>1083</v>
      </c>
      <c r="B27" s="559" t="s">
        <v>1130</v>
      </c>
      <c r="C27" s="109"/>
      <c r="D27" s="110"/>
      <c r="F27" s="87"/>
      <c r="G27" s="562"/>
      <c r="H27" s="87"/>
      <c r="I27" s="87"/>
      <c r="J27" s="87"/>
    </row>
    <row r="28" spans="1:10" s="74" customFormat="1" ht="15.75">
      <c r="A28" s="547" t="s">
        <v>1084</v>
      </c>
      <c r="B28" s="559" t="s">
        <v>1131</v>
      </c>
      <c r="C28" s="109"/>
      <c r="D28" s="110"/>
      <c r="F28" s="87"/>
      <c r="G28" s="562"/>
      <c r="H28" s="87"/>
      <c r="I28" s="87"/>
      <c r="J28" s="87"/>
    </row>
    <row r="29" spans="1:10" s="74" customFormat="1" ht="15.75">
      <c r="A29" s="547" t="s">
        <v>1085</v>
      </c>
      <c r="B29" s="559" t="s">
        <v>1132</v>
      </c>
      <c r="C29" s="109"/>
      <c r="D29" s="110"/>
      <c r="F29" s="87"/>
      <c r="G29" s="562"/>
      <c r="H29" s="87"/>
      <c r="I29" s="87"/>
      <c r="J29" s="87"/>
    </row>
    <row r="30" spans="1:10" s="74" customFormat="1" ht="15.75">
      <c r="A30" s="547" t="s">
        <v>1086</v>
      </c>
      <c r="B30" s="559" t="s">
        <v>1133</v>
      </c>
      <c r="C30" s="109"/>
      <c r="D30" s="110"/>
      <c r="F30" s="87"/>
      <c r="G30" s="562"/>
      <c r="H30" s="87"/>
      <c r="I30" s="87"/>
      <c r="J30" s="87"/>
    </row>
    <row r="31" spans="1:10" s="74" customFormat="1" ht="15.75">
      <c r="A31" s="547" t="s">
        <v>1087</v>
      </c>
      <c r="B31" s="559" t="s">
        <v>1134</v>
      </c>
      <c r="C31" s="109"/>
      <c r="D31" s="110"/>
      <c r="F31" s="87"/>
      <c r="G31" s="562"/>
      <c r="H31" s="87"/>
      <c r="I31" s="87"/>
      <c r="J31" s="87"/>
    </row>
    <row r="32" spans="1:10" s="74" customFormat="1" ht="15.75">
      <c r="A32" s="547" t="s">
        <v>1088</v>
      </c>
      <c r="B32" s="559" t="s">
        <v>1135</v>
      </c>
      <c r="C32" s="109"/>
      <c r="D32" s="110"/>
      <c r="F32" s="87"/>
      <c r="G32" s="562"/>
      <c r="H32" s="87"/>
      <c r="I32" s="87"/>
      <c r="J32" s="87"/>
    </row>
    <row r="33" spans="1:10" s="74" customFormat="1" ht="15.75">
      <c r="A33" s="547" t="s">
        <v>1089</v>
      </c>
      <c r="B33" s="559" t="s">
        <v>1136</v>
      </c>
      <c r="C33" s="109"/>
      <c r="D33" s="110"/>
      <c r="F33" s="87"/>
      <c r="G33" s="562"/>
      <c r="H33" s="87"/>
      <c r="I33" s="87"/>
      <c r="J33" s="87"/>
    </row>
    <row r="34" spans="1:10" s="74" customFormat="1" ht="15.75">
      <c r="A34" s="547" t="s">
        <v>1090</v>
      </c>
      <c r="B34" s="559" t="s">
        <v>1137</v>
      </c>
      <c r="C34" s="109"/>
      <c r="D34" s="110"/>
      <c r="F34" s="87"/>
      <c r="G34" s="562"/>
      <c r="H34" s="87"/>
      <c r="I34" s="87"/>
      <c r="J34" s="87"/>
    </row>
    <row r="35" spans="1:10" s="74" customFormat="1" ht="15.75">
      <c r="A35" s="547" t="s">
        <v>1091</v>
      </c>
      <c r="B35" s="559" t="s">
        <v>1138</v>
      </c>
      <c r="C35" s="109"/>
      <c r="D35" s="110"/>
      <c r="F35" s="87"/>
      <c r="G35" s="562"/>
      <c r="H35" s="87"/>
      <c r="I35" s="87"/>
      <c r="J35" s="87"/>
    </row>
    <row r="36" spans="1:10" s="74" customFormat="1" ht="15.75">
      <c r="A36" s="547" t="s">
        <v>1092</v>
      </c>
      <c r="B36" s="559" t="s">
        <v>1139</v>
      </c>
      <c r="C36" s="109"/>
      <c r="D36" s="110"/>
      <c r="F36" s="87"/>
      <c r="G36" s="562"/>
      <c r="H36" s="87"/>
      <c r="I36" s="87"/>
      <c r="J36" s="87"/>
    </row>
    <row r="37" spans="1:10" s="74" customFormat="1" ht="15.75">
      <c r="A37" s="547" t="s">
        <v>1093</v>
      </c>
      <c r="B37" s="559" t="s">
        <v>1140</v>
      </c>
      <c r="C37" s="109"/>
      <c r="D37" s="110"/>
      <c r="F37" s="87"/>
      <c r="G37" s="562"/>
      <c r="H37" s="87"/>
      <c r="I37" s="87"/>
      <c r="J37" s="87"/>
    </row>
    <row r="38" spans="1:10" s="74" customFormat="1" ht="15.75">
      <c r="A38" s="547" t="s">
        <v>1094</v>
      </c>
      <c r="B38" s="559" t="s">
        <v>1141</v>
      </c>
      <c r="C38" s="109"/>
      <c r="D38" s="110"/>
      <c r="F38" s="87"/>
      <c r="G38" s="562"/>
      <c r="H38" s="87"/>
      <c r="I38" s="87"/>
      <c r="J38" s="87"/>
    </row>
    <row r="39" spans="1:10" s="74" customFormat="1" ht="15.75">
      <c r="A39" s="547" t="s">
        <v>1095</v>
      </c>
      <c r="B39" s="559" t="s">
        <v>1142</v>
      </c>
      <c r="C39" s="109"/>
      <c r="D39" s="110"/>
      <c r="F39" s="87"/>
      <c r="G39" s="562"/>
      <c r="H39" s="87"/>
      <c r="I39" s="87"/>
      <c r="J39" s="87"/>
    </row>
    <row r="40" spans="1:10" s="74" customFormat="1" ht="15.75">
      <c r="A40" s="547" t="s">
        <v>1096</v>
      </c>
      <c r="B40" s="559" t="s">
        <v>1143</v>
      </c>
      <c r="C40" s="109"/>
      <c r="D40" s="110"/>
      <c r="F40" s="87"/>
      <c r="G40" s="562"/>
      <c r="H40" s="87"/>
      <c r="I40" s="87"/>
      <c r="J40" s="87"/>
    </row>
    <row r="41" spans="1:10" s="74" customFormat="1" ht="15.75">
      <c r="A41" s="547" t="s">
        <v>1097</v>
      </c>
      <c r="B41" s="559" t="s">
        <v>1144</v>
      </c>
      <c r="C41" s="109"/>
      <c r="D41" s="110"/>
      <c r="F41" s="87"/>
      <c r="G41" s="562"/>
      <c r="H41" s="87"/>
      <c r="I41" s="87"/>
      <c r="J41" s="87"/>
    </row>
    <row r="42" spans="1:10" s="74" customFormat="1" ht="15.75">
      <c r="A42" s="547" t="s">
        <v>1098</v>
      </c>
      <c r="B42" s="559" t="s">
        <v>1145</v>
      </c>
      <c r="C42" s="109"/>
      <c r="D42" s="110"/>
      <c r="F42" s="87"/>
      <c r="G42" s="562"/>
      <c r="H42" s="87"/>
      <c r="I42" s="87"/>
      <c r="J42" s="87"/>
    </row>
    <row r="43" spans="1:10" s="74" customFormat="1" ht="15.75">
      <c r="A43" s="547" t="s">
        <v>1099</v>
      </c>
      <c r="B43" s="559" t="s">
        <v>1146</v>
      </c>
      <c r="C43" s="109"/>
      <c r="D43" s="110"/>
      <c r="F43" s="87"/>
      <c r="G43" s="562"/>
      <c r="H43" s="87"/>
      <c r="I43" s="87"/>
      <c r="J43" s="87"/>
    </row>
    <row r="44" spans="1:10" s="74" customFormat="1" ht="15.75">
      <c r="A44" s="547" t="s">
        <v>1100</v>
      </c>
      <c r="B44" s="559" t="s">
        <v>1147</v>
      </c>
      <c r="C44" s="109"/>
      <c r="D44" s="110"/>
      <c r="F44" s="87"/>
      <c r="G44" s="562"/>
      <c r="H44" s="87"/>
      <c r="I44" s="87"/>
      <c r="J44" s="87"/>
    </row>
    <row r="45" spans="1:10" s="74" customFormat="1" ht="15.75">
      <c r="A45" s="547" t="s">
        <v>1101</v>
      </c>
      <c r="B45" s="559" t="s">
        <v>1148</v>
      </c>
      <c r="C45" s="109"/>
      <c r="D45" s="110"/>
      <c r="F45" s="87"/>
      <c r="G45" s="562"/>
      <c r="H45" s="87"/>
      <c r="I45" s="87"/>
      <c r="J45" s="87"/>
    </row>
    <row r="46" spans="1:10" s="74" customFormat="1" ht="15.75">
      <c r="A46" s="547" t="s">
        <v>1102</v>
      </c>
      <c r="B46" s="559" t="s">
        <v>1149</v>
      </c>
      <c r="C46" s="109"/>
      <c r="D46" s="110"/>
      <c r="F46" s="87"/>
      <c r="G46" s="562"/>
      <c r="H46" s="87"/>
      <c r="I46" s="87"/>
      <c r="J46" s="87"/>
    </row>
    <row r="47" spans="1:10" s="74" customFormat="1" ht="15.75">
      <c r="A47" s="547" t="s">
        <v>1103</v>
      </c>
      <c r="B47" s="559" t="s">
        <v>1150</v>
      </c>
      <c r="C47" s="109"/>
      <c r="D47" s="110"/>
      <c r="F47" s="87"/>
      <c r="G47" s="562"/>
      <c r="H47" s="87"/>
      <c r="I47" s="87"/>
      <c r="J47" s="87"/>
    </row>
    <row r="48" spans="1:10" s="74" customFormat="1" ht="15.75">
      <c r="A48" s="547" t="s">
        <v>1104</v>
      </c>
      <c r="B48" s="559" t="s">
        <v>1151</v>
      </c>
      <c r="C48" s="109"/>
      <c r="D48" s="110"/>
      <c r="F48" s="87"/>
      <c r="G48" s="562"/>
      <c r="H48" s="87"/>
      <c r="I48" s="87"/>
      <c r="J48" s="87"/>
    </row>
    <row r="49" spans="1:10" s="74" customFormat="1" ht="15.75">
      <c r="A49" s="547" t="s">
        <v>1105</v>
      </c>
      <c r="B49" s="559" t="s">
        <v>1152</v>
      </c>
      <c r="C49" s="109"/>
      <c r="D49" s="110"/>
      <c r="F49" s="87"/>
      <c r="G49" s="562"/>
      <c r="H49" s="87"/>
      <c r="I49" s="87"/>
      <c r="J49" s="87"/>
    </row>
    <row r="50" spans="1:10" s="74" customFormat="1" ht="15.75">
      <c r="A50" s="547" t="s">
        <v>1106</v>
      </c>
      <c r="B50" s="559" t="s">
        <v>1153</v>
      </c>
      <c r="C50" s="109"/>
      <c r="D50" s="110"/>
      <c r="F50" s="87"/>
      <c r="G50" s="562"/>
      <c r="H50" s="87"/>
      <c r="I50" s="87"/>
      <c r="J50" s="87"/>
    </row>
    <row r="51" spans="1:10" s="74" customFormat="1" ht="16.5" thickBot="1">
      <c r="A51" s="548" t="s">
        <v>1107</v>
      </c>
      <c r="B51" s="560" t="s">
        <v>1154</v>
      </c>
      <c r="C51" s="538"/>
      <c r="D51" s="540"/>
      <c r="F51" s="87"/>
      <c r="G51" s="562"/>
      <c r="H51" s="87"/>
      <c r="I51" s="87"/>
      <c r="J51" s="87"/>
    </row>
    <row r="52" spans="1:10" s="74" customFormat="1" ht="16.5" thickBot="1">
      <c r="A52" s="549" t="s">
        <v>303</v>
      </c>
      <c r="B52" s="561" t="s">
        <v>1155</v>
      </c>
      <c r="C52" s="534" t="s">
        <v>1078</v>
      </c>
      <c r="D52" s="534">
        <f>SUM(D22:D51)</f>
        <v>441942</v>
      </c>
      <c r="F52" s="87"/>
      <c r="G52" s="562"/>
      <c r="H52" s="87"/>
      <c r="I52" s="87"/>
      <c r="J52" s="87"/>
    </row>
    <row r="53" spans="1:10" s="74" customFormat="1" ht="16.5" thickBot="1">
      <c r="A53" s="548" t="s">
        <v>1108</v>
      </c>
      <c r="B53" s="560" t="s">
        <v>1156</v>
      </c>
      <c r="C53" s="534" t="s">
        <v>1079</v>
      </c>
      <c r="D53" s="534">
        <f>D20+D52</f>
        <v>562518</v>
      </c>
      <c r="F53" s="87"/>
      <c r="G53" s="562"/>
      <c r="H53" s="87"/>
      <c r="I53" s="87"/>
      <c r="J53" s="87"/>
    </row>
    <row r="54" spans="6:10" s="74" customFormat="1" ht="15.75">
      <c r="F54" s="87"/>
      <c r="G54" s="87"/>
      <c r="H54" s="87"/>
      <c r="I54" s="87"/>
      <c r="J54" s="87"/>
    </row>
    <row r="55" spans="3:4" s="74" customFormat="1" ht="15.75">
      <c r="C55" s="196"/>
      <c r="D55" s="197"/>
    </row>
    <row r="56" spans="1:4" s="74" customFormat="1" ht="47.25">
      <c r="A56" s="699" t="s">
        <v>968</v>
      </c>
      <c r="B56" s="699"/>
      <c r="C56" s="528" t="s">
        <v>1112</v>
      </c>
      <c r="D56" s="197"/>
    </row>
    <row r="57" spans="3:4" s="74" customFormat="1" ht="15.75">
      <c r="C57" s="196"/>
      <c r="D57" s="197"/>
    </row>
    <row r="58" spans="3:7" s="74" customFormat="1" ht="15.75">
      <c r="C58" s="196"/>
      <c r="D58" s="197"/>
      <c r="E58" s="118"/>
      <c r="F58" s="118"/>
      <c r="G58" s="118"/>
    </row>
    <row r="59" spans="5:6" ht="15.75">
      <c r="E59" s="118"/>
      <c r="F59" s="118"/>
    </row>
    <row r="60" spans="5:6" ht="15.75">
      <c r="E60" s="118"/>
      <c r="F60" s="118"/>
    </row>
    <row r="61" spans="5:6" ht="15.75">
      <c r="E61" s="118"/>
      <c r="F61" s="118"/>
    </row>
    <row r="62" spans="5:6" ht="15.75">
      <c r="E62" s="118"/>
      <c r="F62" s="118"/>
    </row>
    <row r="63" spans="5:6" ht="15.75">
      <c r="E63" s="118"/>
      <c r="F63" s="118"/>
    </row>
    <row r="64" spans="5:6" ht="15.75">
      <c r="E64" s="118"/>
      <c r="F64" s="118"/>
    </row>
    <row r="65" spans="3:6" ht="15.75">
      <c r="C65" s="196" t="s">
        <v>1023</v>
      </c>
      <c r="E65" s="118"/>
      <c r="F65" s="118"/>
    </row>
    <row r="66" spans="5:6" ht="15.75">
      <c r="E66" s="118"/>
      <c r="F66" s="118"/>
    </row>
    <row r="67" spans="5:6" ht="15.75">
      <c r="E67" s="118"/>
      <c r="F67" s="118"/>
    </row>
    <row r="68" spans="5:6" ht="15.75">
      <c r="E68" s="118"/>
      <c r="F68" s="118"/>
    </row>
    <row r="69" spans="5:6" ht="15.75">
      <c r="E69" s="118"/>
      <c r="F69" s="118"/>
    </row>
    <row r="70" spans="5:6" ht="15.75">
      <c r="E70" s="118"/>
      <c r="F70" s="118"/>
    </row>
    <row r="71" spans="5:6" ht="15.75">
      <c r="E71" s="118"/>
      <c r="F71" s="118"/>
    </row>
  </sheetData>
  <sheetProtection/>
  <mergeCells count="8">
    <mergeCell ref="A56:B56"/>
    <mergeCell ref="A3:D3"/>
    <mergeCell ref="A4:D4"/>
    <mergeCell ref="A5:D5"/>
    <mergeCell ref="A12:A13"/>
    <mergeCell ref="B12:B13"/>
    <mergeCell ref="C12:C13"/>
    <mergeCell ref="D12:D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8"/>
  <sheetViews>
    <sheetView view="pageBreakPreview" zoomScale="90" zoomScaleNormal="90" zoomScaleSheetLayoutView="90" zoomScalePageLayoutView="0" workbookViewId="0" topLeftCell="A1">
      <pane ySplit="1" topLeftCell="A305" activePane="bottomLeft" state="frozen"/>
      <selection pane="topLeft" activeCell="A1" sqref="A1"/>
      <selection pane="bottomLeft" activeCell="D14" sqref="D14"/>
    </sheetView>
  </sheetViews>
  <sheetFormatPr defaultColWidth="8.8515625" defaultRowHeight="12.75"/>
  <cols>
    <col min="1" max="1" width="15.7109375" style="404" customWidth="1"/>
    <col min="2" max="2" width="15.140625" style="260" customWidth="1"/>
    <col min="3" max="3" width="11.28125" style="260" bestFit="1" customWidth="1"/>
    <col min="4" max="4" width="17.28125" style="262" customWidth="1"/>
    <col min="5" max="5" width="42.7109375" style="260" customWidth="1"/>
    <col min="6" max="6" width="15.7109375" style="260" customWidth="1"/>
    <col min="7" max="7" width="13.28125" style="405" customWidth="1"/>
    <col min="8" max="8" width="8.8515625" style="111" customWidth="1"/>
    <col min="9" max="16384" width="8.8515625" style="74" customWidth="1"/>
  </cols>
  <sheetData>
    <row r="1" spans="1:7" ht="16.5" thickBot="1">
      <c r="A1" s="402" t="s">
        <v>259</v>
      </c>
      <c r="B1" s="261" t="s">
        <v>418</v>
      </c>
      <c r="C1" s="261" t="s">
        <v>374</v>
      </c>
      <c r="D1" s="261" t="s">
        <v>258</v>
      </c>
      <c r="E1" s="261" t="s">
        <v>371</v>
      </c>
      <c r="F1" s="261" t="s">
        <v>372</v>
      </c>
      <c r="G1" s="403" t="s">
        <v>373</v>
      </c>
    </row>
    <row r="2" spans="1:7" ht="16.5" thickTop="1">
      <c r="A2" s="504" t="str">
        <f aca="true" t="shared" si="0" ref="A2:A96">UDName</f>
        <v>КАРОЛ КАПИТАЛ МЕНИДЖМЪНТ ЕАД</v>
      </c>
      <c r="B2" s="505" t="str">
        <f aca="true" t="shared" si="1" ref="B2:B96">UDRG</f>
        <v>РГ-08-05</v>
      </c>
      <c r="C2" s="506" t="str">
        <f aca="true" t="shared" si="2" ref="C2:C97">EndDate</f>
        <v>31.12.2017</v>
      </c>
      <c r="D2" s="507" t="s">
        <v>652</v>
      </c>
      <c r="E2" s="508" t="s">
        <v>519</v>
      </c>
      <c r="F2" s="509" t="s">
        <v>381</v>
      </c>
      <c r="G2" s="510" t="e">
        <f>#REF!</f>
        <v>#REF!</v>
      </c>
    </row>
    <row r="3" spans="1:7" ht="15.75">
      <c r="A3" s="406" t="str">
        <f t="shared" si="0"/>
        <v>КАРОЛ КАПИТАЛ МЕНИДЖМЪНТ ЕАД</v>
      </c>
      <c r="B3" s="407" t="str">
        <f t="shared" si="1"/>
        <v>РГ-08-05</v>
      </c>
      <c r="C3" s="408" t="str">
        <f t="shared" si="2"/>
        <v>31.12.2017</v>
      </c>
      <c r="D3" s="511" t="s">
        <v>653</v>
      </c>
      <c r="E3" s="512" t="s">
        <v>364</v>
      </c>
      <c r="F3" s="513" t="s">
        <v>381</v>
      </c>
      <c r="G3" s="412" t="e">
        <f>#REF!</f>
        <v>#REF!</v>
      </c>
    </row>
    <row r="4" spans="1:7" ht="15.75">
      <c r="A4" s="406" t="str">
        <f t="shared" si="0"/>
        <v>КАРОЛ КАПИТАЛ МЕНИДЖМЪНТ ЕАД</v>
      </c>
      <c r="B4" s="407" t="str">
        <f t="shared" si="1"/>
        <v>РГ-08-05</v>
      </c>
      <c r="C4" s="408" t="str">
        <f t="shared" si="2"/>
        <v>31.12.2017</v>
      </c>
      <c r="D4" s="514" t="s">
        <v>654</v>
      </c>
      <c r="E4" s="515" t="s">
        <v>520</v>
      </c>
      <c r="F4" s="513" t="s">
        <v>381</v>
      </c>
      <c r="G4" s="412" t="e">
        <f>#REF!</f>
        <v>#REF!</v>
      </c>
    </row>
    <row r="5" spans="1:7" ht="15.75">
      <c r="A5" s="406" t="str">
        <f t="shared" si="0"/>
        <v>КАРОЛ КАПИТАЛ МЕНИДЖМЪНТ ЕАД</v>
      </c>
      <c r="B5" s="407" t="str">
        <f t="shared" si="1"/>
        <v>РГ-08-05</v>
      </c>
      <c r="C5" s="408" t="str">
        <f t="shared" si="2"/>
        <v>31.12.2017</v>
      </c>
      <c r="D5" s="514" t="s">
        <v>655</v>
      </c>
      <c r="E5" s="515" t="s">
        <v>327</v>
      </c>
      <c r="F5" s="513" t="s">
        <v>381</v>
      </c>
      <c r="G5" s="412" t="e">
        <f>#REF!</f>
        <v>#REF!</v>
      </c>
    </row>
    <row r="6" spans="1:7" ht="15.75">
      <c r="A6" s="406" t="str">
        <f t="shared" si="0"/>
        <v>КАРОЛ КАПИТАЛ МЕНИДЖМЪНТ ЕАД</v>
      </c>
      <c r="B6" s="407" t="str">
        <f t="shared" si="1"/>
        <v>РГ-08-05</v>
      </c>
      <c r="C6" s="408" t="str">
        <f t="shared" si="2"/>
        <v>31.12.2017</v>
      </c>
      <c r="D6" s="514" t="s">
        <v>656</v>
      </c>
      <c r="E6" s="515" t="s">
        <v>328</v>
      </c>
      <c r="F6" s="513" t="s">
        <v>381</v>
      </c>
      <c r="G6" s="412" t="e">
        <f>#REF!</f>
        <v>#REF!</v>
      </c>
    </row>
    <row r="7" spans="1:7" ht="15.75">
      <c r="A7" s="406" t="str">
        <f t="shared" si="0"/>
        <v>КАРОЛ КАПИТАЛ МЕНИДЖМЪНТ ЕАД</v>
      </c>
      <c r="B7" s="407" t="str">
        <f t="shared" si="1"/>
        <v>РГ-08-05</v>
      </c>
      <c r="C7" s="408" t="str">
        <f t="shared" si="2"/>
        <v>31.12.2017</v>
      </c>
      <c r="D7" s="514" t="s">
        <v>657</v>
      </c>
      <c r="E7" s="515" t="s">
        <v>521</v>
      </c>
      <c r="F7" s="513" t="s">
        <v>381</v>
      </c>
      <c r="G7" s="412" t="e">
        <f>#REF!</f>
        <v>#REF!</v>
      </c>
    </row>
    <row r="8" spans="1:7" ht="15.75">
      <c r="A8" s="406" t="str">
        <f t="shared" si="0"/>
        <v>КАРОЛ КАПИТАЛ МЕНИДЖМЪНТ ЕАД</v>
      </c>
      <c r="B8" s="407" t="str">
        <f t="shared" si="1"/>
        <v>РГ-08-05</v>
      </c>
      <c r="C8" s="408" t="str">
        <f t="shared" si="2"/>
        <v>31.12.2017</v>
      </c>
      <c r="D8" s="514" t="s">
        <v>658</v>
      </c>
      <c r="E8" s="515" t="s">
        <v>329</v>
      </c>
      <c r="F8" s="513" t="s">
        <v>381</v>
      </c>
      <c r="G8" s="412" t="e">
        <f>#REF!</f>
        <v>#REF!</v>
      </c>
    </row>
    <row r="9" spans="1:7" ht="15.75">
      <c r="A9" s="406" t="str">
        <f t="shared" si="0"/>
        <v>КАРОЛ КАПИТАЛ МЕНИДЖМЪНТ ЕАД</v>
      </c>
      <c r="B9" s="407" t="str">
        <f t="shared" si="1"/>
        <v>РГ-08-05</v>
      </c>
      <c r="C9" s="408" t="str">
        <f t="shared" si="2"/>
        <v>31.12.2017</v>
      </c>
      <c r="D9" s="514" t="s">
        <v>659</v>
      </c>
      <c r="E9" s="515" t="s">
        <v>330</v>
      </c>
      <c r="F9" s="513" t="s">
        <v>381</v>
      </c>
      <c r="G9" s="412" t="e">
        <f>#REF!</f>
        <v>#REF!</v>
      </c>
    </row>
    <row r="10" spans="1:7" ht="15.75">
      <c r="A10" s="406" t="str">
        <f t="shared" si="0"/>
        <v>КАРОЛ КАПИТАЛ МЕНИДЖМЪНТ ЕАД</v>
      </c>
      <c r="B10" s="407" t="str">
        <f t="shared" si="1"/>
        <v>РГ-08-05</v>
      </c>
      <c r="C10" s="408" t="str">
        <f t="shared" si="2"/>
        <v>31.12.2017</v>
      </c>
      <c r="D10" s="514" t="s">
        <v>660</v>
      </c>
      <c r="E10" s="515" t="s">
        <v>522</v>
      </c>
      <c r="F10" s="513" t="s">
        <v>381</v>
      </c>
      <c r="G10" s="412" t="e">
        <f>#REF!</f>
        <v>#REF!</v>
      </c>
    </row>
    <row r="11" spans="1:7" ht="15.75">
      <c r="A11" s="406" t="str">
        <f t="shared" si="0"/>
        <v>КАРОЛ КАПИТАЛ МЕНИДЖМЪНТ ЕАД</v>
      </c>
      <c r="B11" s="407" t="str">
        <f t="shared" si="1"/>
        <v>РГ-08-05</v>
      </c>
      <c r="C11" s="408" t="str">
        <f t="shared" si="2"/>
        <v>31.12.2017</v>
      </c>
      <c r="D11" s="514" t="s">
        <v>661</v>
      </c>
      <c r="E11" s="515" t="s">
        <v>331</v>
      </c>
      <c r="F11" s="513" t="s">
        <v>381</v>
      </c>
      <c r="G11" s="412" t="e">
        <f>#REF!</f>
        <v>#REF!</v>
      </c>
    </row>
    <row r="12" spans="1:7" ht="15.75">
      <c r="A12" s="406" t="str">
        <f t="shared" si="0"/>
        <v>КАРОЛ КАПИТАЛ МЕНИДЖМЪНТ ЕАД</v>
      </c>
      <c r="B12" s="407" t="str">
        <f t="shared" si="1"/>
        <v>РГ-08-05</v>
      </c>
      <c r="C12" s="408" t="str">
        <f t="shared" si="2"/>
        <v>31.12.2017</v>
      </c>
      <c r="D12" s="514" t="s">
        <v>662</v>
      </c>
      <c r="E12" s="515" t="s">
        <v>332</v>
      </c>
      <c r="F12" s="513" t="s">
        <v>381</v>
      </c>
      <c r="G12" s="412" t="e">
        <f>#REF!</f>
        <v>#REF!</v>
      </c>
    </row>
    <row r="13" spans="1:7" ht="15.75">
      <c r="A13" s="406" t="str">
        <f t="shared" si="0"/>
        <v>КАРОЛ КАПИТАЛ МЕНИДЖМЪНТ ЕАД</v>
      </c>
      <c r="B13" s="407" t="str">
        <f t="shared" si="1"/>
        <v>РГ-08-05</v>
      </c>
      <c r="C13" s="408" t="str">
        <f t="shared" si="2"/>
        <v>31.12.2017</v>
      </c>
      <c r="D13" s="514" t="s">
        <v>663</v>
      </c>
      <c r="E13" s="515" t="s">
        <v>334</v>
      </c>
      <c r="F13" s="513" t="s">
        <v>381</v>
      </c>
      <c r="G13" s="412" t="e">
        <f>#REF!</f>
        <v>#REF!</v>
      </c>
    </row>
    <row r="14" spans="1:7" ht="15.75">
      <c r="A14" s="406" t="str">
        <f t="shared" si="0"/>
        <v>КАРОЛ КАПИТАЛ МЕНИДЖМЪНТ ЕАД</v>
      </c>
      <c r="B14" s="407" t="str">
        <f t="shared" si="1"/>
        <v>РГ-08-05</v>
      </c>
      <c r="C14" s="408" t="str">
        <f t="shared" si="2"/>
        <v>31.12.2017</v>
      </c>
      <c r="D14" s="514" t="s">
        <v>664</v>
      </c>
      <c r="E14" s="515" t="s">
        <v>523</v>
      </c>
      <c r="F14" s="513" t="s">
        <v>381</v>
      </c>
      <c r="G14" s="412" t="e">
        <f>#REF!</f>
        <v>#REF!</v>
      </c>
    </row>
    <row r="15" spans="1:7" ht="15.75">
      <c r="A15" s="406" t="str">
        <f t="shared" si="0"/>
        <v>КАРОЛ КАПИТАЛ МЕНИДЖМЪНТ ЕАД</v>
      </c>
      <c r="B15" s="407" t="str">
        <f t="shared" si="1"/>
        <v>РГ-08-05</v>
      </c>
      <c r="C15" s="408" t="str">
        <f t="shared" si="2"/>
        <v>31.12.2017</v>
      </c>
      <c r="D15" s="514" t="s">
        <v>665</v>
      </c>
      <c r="E15" s="515" t="s">
        <v>524</v>
      </c>
      <c r="F15" s="513" t="s">
        <v>381</v>
      </c>
      <c r="G15" s="412" t="e">
        <f>#REF!</f>
        <v>#REF!</v>
      </c>
    </row>
    <row r="16" spans="1:7" ht="15.75">
      <c r="A16" s="406" t="str">
        <f t="shared" si="0"/>
        <v>КАРОЛ КАПИТАЛ МЕНИДЖМЪНТ ЕАД</v>
      </c>
      <c r="B16" s="407" t="str">
        <f t="shared" si="1"/>
        <v>РГ-08-05</v>
      </c>
      <c r="C16" s="408" t="str">
        <f t="shared" si="2"/>
        <v>31.12.2017</v>
      </c>
      <c r="D16" s="514" t="s">
        <v>666</v>
      </c>
      <c r="E16" s="515" t="s">
        <v>333</v>
      </c>
      <c r="F16" s="513" t="s">
        <v>381</v>
      </c>
      <c r="G16" s="412" t="e">
        <f>#REF!</f>
        <v>#REF!</v>
      </c>
    </row>
    <row r="17" spans="1:7" ht="15.75">
      <c r="A17" s="406" t="str">
        <f t="shared" si="0"/>
        <v>КАРОЛ КАПИТАЛ МЕНИДЖМЪНТ ЕАД</v>
      </c>
      <c r="B17" s="407" t="str">
        <f t="shared" si="1"/>
        <v>РГ-08-05</v>
      </c>
      <c r="C17" s="408" t="str">
        <f t="shared" si="2"/>
        <v>31.12.2017</v>
      </c>
      <c r="D17" s="511" t="s">
        <v>667</v>
      </c>
      <c r="E17" s="512" t="s">
        <v>525</v>
      </c>
      <c r="F17" s="513" t="s">
        <v>381</v>
      </c>
      <c r="G17" s="412" t="e">
        <f>#REF!</f>
        <v>#REF!</v>
      </c>
    </row>
    <row r="18" spans="1:7" ht="15.75">
      <c r="A18" s="406" t="str">
        <f t="shared" si="0"/>
        <v>КАРОЛ КАПИТАЛ МЕНИДЖМЪНТ ЕАД</v>
      </c>
      <c r="B18" s="407" t="str">
        <f t="shared" si="1"/>
        <v>РГ-08-05</v>
      </c>
      <c r="C18" s="408" t="str">
        <f t="shared" si="2"/>
        <v>31.12.2017</v>
      </c>
      <c r="D18" s="514" t="s">
        <v>668</v>
      </c>
      <c r="E18" s="515" t="s">
        <v>526</v>
      </c>
      <c r="F18" s="513" t="s">
        <v>381</v>
      </c>
      <c r="G18" s="412" t="e">
        <f>#REF!</f>
        <v>#REF!</v>
      </c>
    </row>
    <row r="19" spans="1:7" ht="15.75">
      <c r="A19" s="406" t="str">
        <f t="shared" si="0"/>
        <v>КАРОЛ КАПИТАЛ МЕНИДЖМЪНТ ЕАД</v>
      </c>
      <c r="B19" s="407" t="str">
        <f t="shared" si="1"/>
        <v>РГ-08-05</v>
      </c>
      <c r="C19" s="408" t="str">
        <f t="shared" si="2"/>
        <v>31.12.2017</v>
      </c>
      <c r="D19" s="514" t="s">
        <v>669</v>
      </c>
      <c r="E19" s="515" t="s">
        <v>527</v>
      </c>
      <c r="F19" s="513" t="s">
        <v>381</v>
      </c>
      <c r="G19" s="412" t="e">
        <f>#REF!</f>
        <v>#REF!</v>
      </c>
    </row>
    <row r="20" spans="1:7" ht="15.75">
      <c r="A20" s="406" t="str">
        <f t="shared" si="0"/>
        <v>КАРОЛ КАПИТАЛ МЕНИДЖМЪНТ ЕАД</v>
      </c>
      <c r="B20" s="407" t="str">
        <f t="shared" si="1"/>
        <v>РГ-08-05</v>
      </c>
      <c r="C20" s="408" t="str">
        <f t="shared" si="2"/>
        <v>31.12.2017</v>
      </c>
      <c r="D20" s="514" t="s">
        <v>670</v>
      </c>
      <c r="E20" s="515" t="s">
        <v>528</v>
      </c>
      <c r="F20" s="513" t="s">
        <v>381</v>
      </c>
      <c r="G20" s="412" t="e">
        <f>#REF!</f>
        <v>#REF!</v>
      </c>
    </row>
    <row r="21" spans="1:7" ht="15.75">
      <c r="A21" s="406" t="str">
        <f t="shared" si="0"/>
        <v>КАРОЛ КАПИТАЛ МЕНИДЖМЪНТ ЕАД</v>
      </c>
      <c r="B21" s="407" t="str">
        <f t="shared" si="1"/>
        <v>РГ-08-05</v>
      </c>
      <c r="C21" s="408" t="str">
        <f t="shared" si="2"/>
        <v>31.12.2017</v>
      </c>
      <c r="D21" s="514" t="s">
        <v>0</v>
      </c>
      <c r="E21" s="515" t="s">
        <v>529</v>
      </c>
      <c r="F21" s="513" t="s">
        <v>381</v>
      </c>
      <c r="G21" s="412" t="e">
        <f>#REF!</f>
        <v>#REF!</v>
      </c>
    </row>
    <row r="22" spans="1:7" ht="15.75">
      <c r="A22" s="406" t="str">
        <f t="shared" si="0"/>
        <v>КАРОЛ КАПИТАЛ МЕНИДЖМЪНТ ЕАД</v>
      </c>
      <c r="B22" s="407" t="str">
        <f t="shared" si="1"/>
        <v>РГ-08-05</v>
      </c>
      <c r="C22" s="408" t="str">
        <f t="shared" si="2"/>
        <v>31.12.2017</v>
      </c>
      <c r="D22" s="516" t="s">
        <v>1</v>
      </c>
      <c r="E22" s="515" t="s">
        <v>530</v>
      </c>
      <c r="F22" s="513" t="s">
        <v>381</v>
      </c>
      <c r="G22" s="412" t="e">
        <f>#REF!</f>
        <v>#REF!</v>
      </c>
    </row>
    <row r="23" spans="1:7" ht="15.75">
      <c r="A23" s="406" t="str">
        <f t="shared" si="0"/>
        <v>КАРОЛ КАПИТАЛ МЕНИДЖМЪНТ ЕАД</v>
      </c>
      <c r="B23" s="407" t="str">
        <f t="shared" si="1"/>
        <v>РГ-08-05</v>
      </c>
      <c r="C23" s="408" t="str">
        <f t="shared" si="2"/>
        <v>31.12.2017</v>
      </c>
      <c r="D23" s="514" t="s">
        <v>2</v>
      </c>
      <c r="E23" s="515" t="s">
        <v>531</v>
      </c>
      <c r="F23" s="513" t="s">
        <v>381</v>
      </c>
      <c r="G23" s="412" t="e">
        <f>#REF!</f>
        <v>#REF!</v>
      </c>
    </row>
    <row r="24" spans="1:7" ht="15.75">
      <c r="A24" s="406" t="str">
        <f t="shared" si="0"/>
        <v>КАРОЛ КАПИТАЛ МЕНИДЖМЪНТ ЕАД</v>
      </c>
      <c r="B24" s="407" t="str">
        <f t="shared" si="1"/>
        <v>РГ-08-05</v>
      </c>
      <c r="C24" s="408" t="str">
        <f t="shared" si="2"/>
        <v>31.12.2017</v>
      </c>
      <c r="D24" s="514" t="s">
        <v>3</v>
      </c>
      <c r="E24" s="515" t="s">
        <v>532</v>
      </c>
      <c r="F24" s="513" t="s">
        <v>381</v>
      </c>
      <c r="G24" s="412" t="e">
        <f>#REF!</f>
        <v>#REF!</v>
      </c>
    </row>
    <row r="25" spans="1:7" ht="15.75">
      <c r="A25" s="406" t="str">
        <f t="shared" si="0"/>
        <v>КАРОЛ КАПИТАЛ МЕНИДЖМЪНТ ЕАД</v>
      </c>
      <c r="B25" s="407" t="str">
        <f t="shared" si="1"/>
        <v>РГ-08-05</v>
      </c>
      <c r="C25" s="408" t="str">
        <f t="shared" si="2"/>
        <v>31.12.2017</v>
      </c>
      <c r="D25" s="514" t="s">
        <v>4</v>
      </c>
      <c r="E25" s="515" t="s">
        <v>533</v>
      </c>
      <c r="F25" s="513" t="s">
        <v>381</v>
      </c>
      <c r="G25" s="412" t="e">
        <f>#REF!</f>
        <v>#REF!</v>
      </c>
    </row>
    <row r="26" spans="1:7" ht="15.75">
      <c r="A26" s="406" t="str">
        <f t="shared" si="0"/>
        <v>КАРОЛ КАПИТАЛ МЕНИДЖМЪНТ ЕАД</v>
      </c>
      <c r="B26" s="407" t="str">
        <f t="shared" si="1"/>
        <v>РГ-08-05</v>
      </c>
      <c r="C26" s="408" t="str">
        <f t="shared" si="2"/>
        <v>31.12.2017</v>
      </c>
      <c r="D26" s="514" t="s">
        <v>67</v>
      </c>
      <c r="E26" s="515" t="s">
        <v>675</v>
      </c>
      <c r="F26" s="513" t="s">
        <v>381</v>
      </c>
      <c r="G26" s="412" t="e">
        <f>#REF!</f>
        <v>#REF!</v>
      </c>
    </row>
    <row r="27" spans="1:7" ht="15.75">
      <c r="A27" s="406" t="str">
        <f t="shared" si="0"/>
        <v>КАРОЛ КАПИТАЛ МЕНИДЖМЪНТ ЕАД</v>
      </c>
      <c r="B27" s="407" t="str">
        <f t="shared" si="1"/>
        <v>РГ-08-05</v>
      </c>
      <c r="C27" s="408" t="str">
        <f t="shared" si="2"/>
        <v>31.12.2017</v>
      </c>
      <c r="D27" s="514" t="s">
        <v>68</v>
      </c>
      <c r="E27" s="515" t="s">
        <v>676</v>
      </c>
      <c r="F27" s="513" t="s">
        <v>381</v>
      </c>
      <c r="G27" s="412" t="e">
        <f>#REF!</f>
        <v>#REF!</v>
      </c>
    </row>
    <row r="28" spans="1:7" ht="15.75">
      <c r="A28" s="406" t="str">
        <f t="shared" si="0"/>
        <v>КАРОЛ КАПИТАЛ МЕНИДЖМЪНТ ЕАД</v>
      </c>
      <c r="B28" s="407" t="str">
        <f t="shared" si="1"/>
        <v>РГ-08-05</v>
      </c>
      <c r="C28" s="408" t="str">
        <f t="shared" si="2"/>
        <v>31.12.2017</v>
      </c>
      <c r="D28" s="514" t="s">
        <v>69</v>
      </c>
      <c r="E28" s="515" t="s">
        <v>677</v>
      </c>
      <c r="F28" s="513" t="s">
        <v>381</v>
      </c>
      <c r="G28" s="412" t="e">
        <f>#REF!</f>
        <v>#REF!</v>
      </c>
    </row>
    <row r="29" spans="1:7" ht="15.75">
      <c r="A29" s="406" t="str">
        <f t="shared" si="0"/>
        <v>КАРОЛ КАПИТАЛ МЕНИДЖМЪНТ ЕАД</v>
      </c>
      <c r="B29" s="407" t="str">
        <f t="shared" si="1"/>
        <v>РГ-08-05</v>
      </c>
      <c r="C29" s="408" t="str">
        <f t="shared" si="2"/>
        <v>31.12.2017</v>
      </c>
      <c r="D29" s="514" t="s">
        <v>70</v>
      </c>
      <c r="E29" s="515" t="s">
        <v>678</v>
      </c>
      <c r="F29" s="513" t="s">
        <v>381</v>
      </c>
      <c r="G29" s="412" t="e">
        <f>#REF!</f>
        <v>#REF!</v>
      </c>
    </row>
    <row r="30" spans="1:7" ht="15.75">
      <c r="A30" s="406" t="str">
        <f t="shared" si="0"/>
        <v>КАРОЛ КАПИТАЛ МЕНИДЖМЪНТ ЕАД</v>
      </c>
      <c r="B30" s="407" t="str">
        <f t="shared" si="1"/>
        <v>РГ-08-05</v>
      </c>
      <c r="C30" s="408" t="str">
        <f t="shared" si="2"/>
        <v>31.12.2017</v>
      </c>
      <c r="D30" s="514" t="s">
        <v>5</v>
      </c>
      <c r="E30" s="515" t="s">
        <v>534</v>
      </c>
      <c r="F30" s="513" t="s">
        <v>381</v>
      </c>
      <c r="G30" s="412" t="e">
        <f>#REF!</f>
        <v>#REF!</v>
      </c>
    </row>
    <row r="31" spans="1:7" ht="15.75">
      <c r="A31" s="406" t="str">
        <f t="shared" si="0"/>
        <v>КАРОЛ КАПИТАЛ МЕНИДЖМЪНТ ЕАД</v>
      </c>
      <c r="B31" s="407" t="str">
        <f t="shared" si="1"/>
        <v>РГ-08-05</v>
      </c>
      <c r="C31" s="408" t="str">
        <f t="shared" si="2"/>
        <v>31.12.2017</v>
      </c>
      <c r="D31" s="514" t="s">
        <v>6</v>
      </c>
      <c r="E31" s="515" t="s">
        <v>535</v>
      </c>
      <c r="F31" s="513" t="s">
        <v>381</v>
      </c>
      <c r="G31" s="412" t="e">
        <f>#REF!</f>
        <v>#REF!</v>
      </c>
    </row>
    <row r="32" spans="1:7" ht="15.75">
      <c r="A32" s="406" t="str">
        <f t="shared" si="0"/>
        <v>КАРОЛ КАПИТАЛ МЕНИДЖМЪНТ ЕАД</v>
      </c>
      <c r="B32" s="407" t="str">
        <f t="shared" si="1"/>
        <v>РГ-08-05</v>
      </c>
      <c r="C32" s="408" t="str">
        <f t="shared" si="2"/>
        <v>31.12.2017</v>
      </c>
      <c r="D32" s="517" t="s">
        <v>7</v>
      </c>
      <c r="E32" s="518" t="s">
        <v>615</v>
      </c>
      <c r="F32" s="513" t="s">
        <v>381</v>
      </c>
      <c r="G32" s="412" t="e">
        <f>#REF!</f>
        <v>#REF!</v>
      </c>
    </row>
    <row r="33" spans="1:7" ht="15.75">
      <c r="A33" s="406" t="str">
        <f t="shared" si="0"/>
        <v>КАРОЛ КАПИТАЛ МЕНИДЖМЪНТ ЕАД</v>
      </c>
      <c r="B33" s="407" t="str">
        <f t="shared" si="1"/>
        <v>РГ-08-05</v>
      </c>
      <c r="C33" s="408" t="str">
        <f t="shared" si="2"/>
        <v>31.12.2017</v>
      </c>
      <c r="D33" s="517" t="s">
        <v>8</v>
      </c>
      <c r="E33" s="518" t="s">
        <v>616</v>
      </c>
      <c r="F33" s="513" t="s">
        <v>381</v>
      </c>
      <c r="G33" s="412" t="e">
        <f>#REF!</f>
        <v>#REF!</v>
      </c>
    </row>
    <row r="34" spans="1:7" ht="15.75">
      <c r="A34" s="406" t="str">
        <f t="shared" si="0"/>
        <v>КАРОЛ КАПИТАЛ МЕНИДЖМЪНТ ЕАД</v>
      </c>
      <c r="B34" s="407" t="str">
        <f t="shared" si="1"/>
        <v>РГ-08-05</v>
      </c>
      <c r="C34" s="408" t="str">
        <f t="shared" si="2"/>
        <v>31.12.2017</v>
      </c>
      <c r="D34" s="511" t="s">
        <v>9</v>
      </c>
      <c r="E34" s="518" t="s">
        <v>536</v>
      </c>
      <c r="F34" s="513" t="s">
        <v>381</v>
      </c>
      <c r="G34" s="412" t="e">
        <f>#REF!</f>
        <v>#REF!</v>
      </c>
    </row>
    <row r="35" spans="1:7" ht="15.75">
      <c r="A35" s="406" t="str">
        <f t="shared" si="0"/>
        <v>КАРОЛ КАПИТАЛ МЕНИДЖМЪНТ ЕАД</v>
      </c>
      <c r="B35" s="407" t="str">
        <f t="shared" si="1"/>
        <v>РГ-08-05</v>
      </c>
      <c r="C35" s="408" t="str">
        <f t="shared" si="2"/>
        <v>31.12.2017</v>
      </c>
      <c r="D35" s="511" t="s">
        <v>10</v>
      </c>
      <c r="E35" s="518" t="s">
        <v>537</v>
      </c>
      <c r="F35" s="513" t="s">
        <v>381</v>
      </c>
      <c r="G35" s="412" t="e">
        <f>#REF!</f>
        <v>#REF!</v>
      </c>
    </row>
    <row r="36" spans="1:7" ht="15.75">
      <c r="A36" s="406" t="str">
        <f t="shared" si="0"/>
        <v>КАРОЛ КАПИТАЛ МЕНИДЖМЪНТ ЕАД</v>
      </c>
      <c r="B36" s="407" t="str">
        <f t="shared" si="1"/>
        <v>РГ-08-05</v>
      </c>
      <c r="C36" s="408" t="str">
        <f t="shared" si="2"/>
        <v>31.12.2017</v>
      </c>
      <c r="D36" s="519" t="s">
        <v>11</v>
      </c>
      <c r="E36" s="515" t="s">
        <v>538</v>
      </c>
      <c r="F36" s="513" t="s">
        <v>381</v>
      </c>
      <c r="G36" s="412" t="e">
        <f>#REF!</f>
        <v>#REF!</v>
      </c>
    </row>
    <row r="37" spans="1:7" ht="15.75">
      <c r="A37" s="406" t="str">
        <f t="shared" si="0"/>
        <v>КАРОЛ КАПИТАЛ МЕНИДЖМЪНТ ЕАД</v>
      </c>
      <c r="B37" s="407" t="str">
        <f t="shared" si="1"/>
        <v>РГ-08-05</v>
      </c>
      <c r="C37" s="408" t="str">
        <f t="shared" si="2"/>
        <v>31.12.2017</v>
      </c>
      <c r="D37" s="520" t="s">
        <v>75</v>
      </c>
      <c r="E37" s="515" t="s">
        <v>679</v>
      </c>
      <c r="F37" s="513" t="s">
        <v>381</v>
      </c>
      <c r="G37" s="412" t="e">
        <f>#REF!</f>
        <v>#REF!</v>
      </c>
    </row>
    <row r="38" spans="1:7" ht="15.75">
      <c r="A38" s="406" t="str">
        <f t="shared" si="0"/>
        <v>КАРОЛ КАПИТАЛ МЕНИДЖМЪНТ ЕАД</v>
      </c>
      <c r="B38" s="407" t="str">
        <f t="shared" si="1"/>
        <v>РГ-08-05</v>
      </c>
      <c r="C38" s="408" t="str">
        <f t="shared" si="2"/>
        <v>31.12.2017</v>
      </c>
      <c r="D38" s="521" t="s">
        <v>12</v>
      </c>
      <c r="E38" s="515" t="s">
        <v>539</v>
      </c>
      <c r="F38" s="513" t="s">
        <v>381</v>
      </c>
      <c r="G38" s="412" t="e">
        <f>#REF!</f>
        <v>#REF!</v>
      </c>
    </row>
    <row r="39" spans="1:7" ht="15.75">
      <c r="A39" s="406" t="str">
        <f t="shared" si="0"/>
        <v>КАРОЛ КАПИТАЛ МЕНИДЖМЪНТ ЕАД</v>
      </c>
      <c r="B39" s="407" t="str">
        <f t="shared" si="1"/>
        <v>РГ-08-05</v>
      </c>
      <c r="C39" s="408" t="str">
        <f t="shared" si="2"/>
        <v>31.12.2017</v>
      </c>
      <c r="D39" s="521" t="s">
        <v>13</v>
      </c>
      <c r="E39" s="515" t="s">
        <v>540</v>
      </c>
      <c r="F39" s="513" t="s">
        <v>381</v>
      </c>
      <c r="G39" s="412" t="e">
        <f>#REF!</f>
        <v>#REF!</v>
      </c>
    </row>
    <row r="40" spans="1:7" ht="15.75">
      <c r="A40" s="406" t="str">
        <f t="shared" si="0"/>
        <v>КАРОЛ КАПИТАЛ МЕНИДЖМЪНТ ЕАД</v>
      </c>
      <c r="B40" s="407" t="str">
        <f t="shared" si="1"/>
        <v>РГ-08-05</v>
      </c>
      <c r="C40" s="408" t="str">
        <f t="shared" si="2"/>
        <v>31.12.2017</v>
      </c>
      <c r="D40" s="521" t="s">
        <v>14</v>
      </c>
      <c r="E40" s="515" t="s">
        <v>541</v>
      </c>
      <c r="F40" s="513" t="s">
        <v>381</v>
      </c>
      <c r="G40" s="412" t="e">
        <f>#REF!</f>
        <v>#REF!</v>
      </c>
    </row>
    <row r="41" spans="1:7" ht="15.75">
      <c r="A41" s="406" t="str">
        <f t="shared" si="0"/>
        <v>КАРОЛ КАПИТАЛ МЕНИДЖМЪНТ ЕАД</v>
      </c>
      <c r="B41" s="407" t="str">
        <f t="shared" si="1"/>
        <v>РГ-08-05</v>
      </c>
      <c r="C41" s="408" t="str">
        <f t="shared" si="2"/>
        <v>31.12.2017</v>
      </c>
      <c r="D41" s="521" t="s">
        <v>15</v>
      </c>
      <c r="E41" s="515" t="s">
        <v>542</v>
      </c>
      <c r="F41" s="513" t="s">
        <v>381</v>
      </c>
      <c r="G41" s="412" t="e">
        <f>#REF!</f>
        <v>#REF!</v>
      </c>
    </row>
    <row r="42" spans="1:7" ht="15.75">
      <c r="A42" s="406" t="str">
        <f t="shared" si="0"/>
        <v>КАРОЛ КАПИТАЛ МЕНИДЖМЪНТ ЕАД</v>
      </c>
      <c r="B42" s="407" t="str">
        <f t="shared" si="1"/>
        <v>РГ-08-05</v>
      </c>
      <c r="C42" s="408" t="str">
        <f t="shared" si="2"/>
        <v>31.12.2017</v>
      </c>
      <c r="D42" s="521" t="s">
        <v>16</v>
      </c>
      <c r="E42" s="515" t="s">
        <v>543</v>
      </c>
      <c r="F42" s="513" t="s">
        <v>381</v>
      </c>
      <c r="G42" s="412" t="e">
        <f>#REF!</f>
        <v>#REF!</v>
      </c>
    </row>
    <row r="43" spans="1:7" ht="15.75">
      <c r="A43" s="406" t="str">
        <f t="shared" si="0"/>
        <v>КАРОЛ КАПИТАЛ МЕНИДЖМЪНТ ЕАД</v>
      </c>
      <c r="B43" s="407" t="str">
        <f t="shared" si="1"/>
        <v>РГ-08-05</v>
      </c>
      <c r="C43" s="408" t="str">
        <f t="shared" si="2"/>
        <v>31.12.2017</v>
      </c>
      <c r="D43" s="521" t="s">
        <v>17</v>
      </c>
      <c r="E43" s="515" t="s">
        <v>544</v>
      </c>
      <c r="F43" s="513" t="s">
        <v>381</v>
      </c>
      <c r="G43" s="412" t="e">
        <f>#REF!</f>
        <v>#REF!</v>
      </c>
    </row>
    <row r="44" spans="1:7" ht="15.75">
      <c r="A44" s="406" t="str">
        <f t="shared" si="0"/>
        <v>КАРОЛ КАПИТАЛ МЕНИДЖМЪНТ ЕАД</v>
      </c>
      <c r="B44" s="407" t="str">
        <f t="shared" si="1"/>
        <v>РГ-08-05</v>
      </c>
      <c r="C44" s="408" t="str">
        <f t="shared" si="2"/>
        <v>31.12.2017</v>
      </c>
      <c r="D44" s="521" t="s">
        <v>18</v>
      </c>
      <c r="E44" s="515" t="s">
        <v>545</v>
      </c>
      <c r="F44" s="513" t="s">
        <v>381</v>
      </c>
      <c r="G44" s="412" t="e">
        <f>#REF!</f>
        <v>#REF!</v>
      </c>
    </row>
    <row r="45" spans="1:7" ht="15.75">
      <c r="A45" s="406" t="str">
        <f t="shared" si="0"/>
        <v>КАРОЛ КАПИТАЛ МЕНИДЖМЪНТ ЕАД</v>
      </c>
      <c r="B45" s="407" t="str">
        <f t="shared" si="1"/>
        <v>РГ-08-05</v>
      </c>
      <c r="C45" s="408" t="str">
        <f t="shared" si="2"/>
        <v>31.12.2017</v>
      </c>
      <c r="D45" s="521" t="s">
        <v>76</v>
      </c>
      <c r="E45" s="515" t="s">
        <v>671</v>
      </c>
      <c r="F45" s="513" t="s">
        <v>381</v>
      </c>
      <c r="G45" s="412" t="e">
        <f>#REF!</f>
        <v>#REF!</v>
      </c>
    </row>
    <row r="46" spans="1:7" ht="15.75">
      <c r="A46" s="406" t="str">
        <f t="shared" si="0"/>
        <v>КАРОЛ КАПИТАЛ МЕНИДЖМЪНТ ЕАД</v>
      </c>
      <c r="B46" s="407" t="str">
        <f t="shared" si="1"/>
        <v>РГ-08-05</v>
      </c>
      <c r="C46" s="408" t="str">
        <f t="shared" si="2"/>
        <v>31.12.2017</v>
      </c>
      <c r="D46" s="521" t="s">
        <v>77</v>
      </c>
      <c r="E46" s="515" t="s">
        <v>672</v>
      </c>
      <c r="F46" s="513" t="s">
        <v>381</v>
      </c>
      <c r="G46" s="412" t="e">
        <f>#REF!</f>
        <v>#REF!</v>
      </c>
    </row>
    <row r="47" spans="1:7" ht="15.75">
      <c r="A47" s="406" t="str">
        <f t="shared" si="0"/>
        <v>КАРОЛ КАПИТАЛ МЕНИДЖМЪНТ ЕАД</v>
      </c>
      <c r="B47" s="407" t="str">
        <f t="shared" si="1"/>
        <v>РГ-08-05</v>
      </c>
      <c r="C47" s="408" t="str">
        <f t="shared" si="2"/>
        <v>31.12.2017</v>
      </c>
      <c r="D47" s="521" t="s">
        <v>78</v>
      </c>
      <c r="E47" s="515" t="s">
        <v>673</v>
      </c>
      <c r="F47" s="513" t="s">
        <v>381</v>
      </c>
      <c r="G47" s="412" t="e">
        <f>#REF!</f>
        <v>#REF!</v>
      </c>
    </row>
    <row r="48" spans="1:7" ht="15.75">
      <c r="A48" s="406" t="str">
        <f t="shared" si="0"/>
        <v>КАРОЛ КАПИТАЛ МЕНИДЖМЪНТ ЕАД</v>
      </c>
      <c r="B48" s="407" t="str">
        <f t="shared" si="1"/>
        <v>РГ-08-05</v>
      </c>
      <c r="C48" s="408" t="str">
        <f t="shared" si="2"/>
        <v>31.12.2017</v>
      </c>
      <c r="D48" s="521" t="s">
        <v>79</v>
      </c>
      <c r="E48" s="515" t="s">
        <v>674</v>
      </c>
      <c r="F48" s="513" t="s">
        <v>381</v>
      </c>
      <c r="G48" s="412" t="e">
        <f>#REF!</f>
        <v>#REF!</v>
      </c>
    </row>
    <row r="49" spans="1:7" ht="15.75">
      <c r="A49" s="406" t="str">
        <f t="shared" si="0"/>
        <v>КАРОЛ КАПИТАЛ МЕНИДЖМЪНТ ЕАД</v>
      </c>
      <c r="B49" s="407" t="str">
        <f t="shared" si="1"/>
        <v>РГ-08-05</v>
      </c>
      <c r="C49" s="408" t="str">
        <f t="shared" si="2"/>
        <v>31.12.2017</v>
      </c>
      <c r="D49" s="521" t="s">
        <v>19</v>
      </c>
      <c r="E49" s="515" t="s">
        <v>546</v>
      </c>
      <c r="F49" s="513" t="s">
        <v>381</v>
      </c>
      <c r="G49" s="412" t="e">
        <f>#REF!</f>
        <v>#REF!</v>
      </c>
    </row>
    <row r="50" spans="1:7" ht="15.75">
      <c r="A50" s="406" t="str">
        <f t="shared" si="0"/>
        <v>КАРОЛ КАПИТАЛ МЕНИДЖМЪНТ ЕАД</v>
      </c>
      <c r="B50" s="407" t="str">
        <f t="shared" si="1"/>
        <v>РГ-08-05</v>
      </c>
      <c r="C50" s="408" t="str">
        <f t="shared" si="2"/>
        <v>31.12.2017</v>
      </c>
      <c r="D50" s="511" t="s">
        <v>20</v>
      </c>
      <c r="E50" s="512" t="s">
        <v>547</v>
      </c>
      <c r="F50" s="513" t="s">
        <v>381</v>
      </c>
      <c r="G50" s="412" t="e">
        <f>#REF!</f>
        <v>#REF!</v>
      </c>
    </row>
    <row r="51" spans="1:7" ht="15.75">
      <c r="A51" s="406" t="str">
        <f t="shared" si="0"/>
        <v>КАРОЛ КАПИТАЛ МЕНИДЖМЪНТ ЕАД</v>
      </c>
      <c r="B51" s="407" t="str">
        <f t="shared" si="1"/>
        <v>РГ-08-05</v>
      </c>
      <c r="C51" s="408" t="str">
        <f t="shared" si="2"/>
        <v>31.12.2017</v>
      </c>
      <c r="D51" s="521" t="s">
        <v>25</v>
      </c>
      <c r="E51" s="515" t="s">
        <v>326</v>
      </c>
      <c r="F51" s="513" t="s">
        <v>381</v>
      </c>
      <c r="G51" s="412" t="e">
        <f>#REF!</f>
        <v>#REF!</v>
      </c>
    </row>
    <row r="52" spans="1:7" ht="15.75">
      <c r="A52" s="406" t="str">
        <f t="shared" si="0"/>
        <v>КАРОЛ КАПИТАЛ МЕНИДЖМЪНТ ЕАД</v>
      </c>
      <c r="B52" s="407" t="str">
        <f t="shared" si="1"/>
        <v>РГ-08-05</v>
      </c>
      <c r="C52" s="408" t="str">
        <f t="shared" si="2"/>
        <v>31.12.2017</v>
      </c>
      <c r="D52" s="521" t="s">
        <v>983</v>
      </c>
      <c r="E52" s="515" t="s">
        <v>1000</v>
      </c>
      <c r="F52" s="513" t="s">
        <v>381</v>
      </c>
      <c r="G52" s="412" t="e">
        <f>#REF!</f>
        <v>#REF!</v>
      </c>
    </row>
    <row r="53" spans="1:7" ht="15.75">
      <c r="A53" s="406" t="str">
        <f t="shared" si="0"/>
        <v>КАРОЛ КАПИТАЛ МЕНИДЖМЪНТ ЕАД</v>
      </c>
      <c r="B53" s="407" t="str">
        <f t="shared" si="1"/>
        <v>РГ-08-05</v>
      </c>
      <c r="C53" s="408" t="str">
        <f t="shared" si="2"/>
        <v>31.12.2017</v>
      </c>
      <c r="D53" s="521" t="s">
        <v>984</v>
      </c>
      <c r="E53" s="515" t="s">
        <v>617</v>
      </c>
      <c r="F53" s="513" t="s">
        <v>381</v>
      </c>
      <c r="G53" s="412" t="e">
        <f>#REF!</f>
        <v>#REF!</v>
      </c>
    </row>
    <row r="54" spans="1:7" ht="15.75">
      <c r="A54" s="406" t="str">
        <f t="shared" si="0"/>
        <v>КАРОЛ КАПИТАЛ МЕНИДЖМЪНТ ЕАД</v>
      </c>
      <c r="B54" s="407" t="str">
        <f t="shared" si="1"/>
        <v>РГ-08-05</v>
      </c>
      <c r="C54" s="408" t="str">
        <f t="shared" si="2"/>
        <v>31.12.2017</v>
      </c>
      <c r="D54" s="517" t="s">
        <v>21</v>
      </c>
      <c r="E54" s="518" t="s">
        <v>237</v>
      </c>
      <c r="F54" s="513" t="s">
        <v>381</v>
      </c>
      <c r="G54" s="412" t="e">
        <f>#REF!</f>
        <v>#REF!</v>
      </c>
    </row>
    <row r="55" spans="1:7" ht="15.75">
      <c r="A55" s="406" t="str">
        <f t="shared" si="0"/>
        <v>КАРОЛ КАПИТАЛ МЕНИДЖМЪНТ ЕАД</v>
      </c>
      <c r="B55" s="407" t="str">
        <f t="shared" si="1"/>
        <v>РГ-08-05</v>
      </c>
      <c r="C55" s="408" t="str">
        <f t="shared" si="2"/>
        <v>31.12.2017</v>
      </c>
      <c r="D55" s="511" t="s">
        <v>22</v>
      </c>
      <c r="E55" s="522" t="s">
        <v>629</v>
      </c>
      <c r="F55" s="513" t="s">
        <v>381</v>
      </c>
      <c r="G55" s="412" t="e">
        <f>#REF!</f>
        <v>#REF!</v>
      </c>
    </row>
    <row r="56" spans="1:7" ht="15.75">
      <c r="A56" s="406" t="str">
        <f t="shared" si="0"/>
        <v>КАРОЛ КАПИТАЛ МЕНИДЖМЪНТ ЕАД</v>
      </c>
      <c r="B56" s="407" t="str">
        <f t="shared" si="1"/>
        <v>РГ-08-05</v>
      </c>
      <c r="C56" s="408" t="str">
        <f t="shared" si="2"/>
        <v>31.12.2017</v>
      </c>
      <c r="D56" s="511" t="s">
        <v>23</v>
      </c>
      <c r="E56" s="518" t="s">
        <v>630</v>
      </c>
      <c r="F56" s="513" t="s">
        <v>381</v>
      </c>
      <c r="G56" s="412" t="e">
        <f>#REF!</f>
        <v>#REF!</v>
      </c>
    </row>
    <row r="57" spans="1:7" ht="15.75">
      <c r="A57" s="406" t="str">
        <f t="shared" si="0"/>
        <v>КАРОЛ КАПИТАЛ МЕНИДЖМЪНТ ЕАД</v>
      </c>
      <c r="B57" s="407" t="str">
        <f t="shared" si="1"/>
        <v>РГ-08-05</v>
      </c>
      <c r="C57" s="408" t="str">
        <f t="shared" si="2"/>
        <v>31.12.2017</v>
      </c>
      <c r="D57" s="511" t="s">
        <v>24</v>
      </c>
      <c r="E57" s="518" t="s">
        <v>631</v>
      </c>
      <c r="F57" s="513" t="s">
        <v>381</v>
      </c>
      <c r="G57" s="412" t="e">
        <f>#REF!</f>
        <v>#REF!</v>
      </c>
    </row>
    <row r="58" spans="1:7" ht="15.75">
      <c r="A58" s="487" t="str">
        <f t="shared" si="0"/>
        <v>КАРОЛ КАПИТАЛ МЕНИДЖМЪНТ ЕАД</v>
      </c>
      <c r="B58" s="488" t="str">
        <f t="shared" si="1"/>
        <v>РГ-08-05</v>
      </c>
      <c r="C58" s="489" t="str">
        <f t="shared" si="2"/>
        <v>31.12.2017</v>
      </c>
      <c r="D58" s="490" t="s">
        <v>26</v>
      </c>
      <c r="E58" s="491" t="s">
        <v>548</v>
      </c>
      <c r="F58" s="492" t="s">
        <v>382</v>
      </c>
      <c r="G58" s="493" t="e">
        <f>#REF!</f>
        <v>#REF!</v>
      </c>
    </row>
    <row r="59" spans="1:7" ht="15.75">
      <c r="A59" s="487" t="str">
        <f t="shared" si="0"/>
        <v>КАРОЛ КАПИТАЛ МЕНИДЖМЪНТ ЕАД</v>
      </c>
      <c r="B59" s="488" t="str">
        <f t="shared" si="1"/>
        <v>РГ-08-05</v>
      </c>
      <c r="C59" s="489" t="str">
        <f t="shared" si="2"/>
        <v>31.12.2017</v>
      </c>
      <c r="D59" s="490" t="s">
        <v>27</v>
      </c>
      <c r="E59" s="491" t="s">
        <v>390</v>
      </c>
      <c r="F59" s="492" t="s">
        <v>382</v>
      </c>
      <c r="G59" s="493" t="e">
        <f>#REF!</f>
        <v>#REF!</v>
      </c>
    </row>
    <row r="60" spans="1:7" ht="15.75">
      <c r="A60" s="487" t="str">
        <f t="shared" si="0"/>
        <v>КАРОЛ КАПИТАЛ МЕНИДЖМЪНТ ЕАД</v>
      </c>
      <c r="B60" s="488" t="str">
        <f t="shared" si="1"/>
        <v>РГ-08-05</v>
      </c>
      <c r="C60" s="489" t="str">
        <f t="shared" si="2"/>
        <v>31.12.2017</v>
      </c>
      <c r="D60" s="494" t="s">
        <v>28</v>
      </c>
      <c r="E60" s="495" t="s">
        <v>549</v>
      </c>
      <c r="F60" s="492" t="s">
        <v>382</v>
      </c>
      <c r="G60" s="493" t="e">
        <f>#REF!</f>
        <v>#REF!</v>
      </c>
    </row>
    <row r="61" spans="1:7" ht="15.75">
      <c r="A61" s="487" t="str">
        <f t="shared" si="0"/>
        <v>КАРОЛ КАПИТАЛ МЕНИДЖМЪНТ ЕАД</v>
      </c>
      <c r="B61" s="488" t="str">
        <f t="shared" si="1"/>
        <v>РГ-08-05</v>
      </c>
      <c r="C61" s="489" t="str">
        <f t="shared" si="2"/>
        <v>31.12.2017</v>
      </c>
      <c r="D61" s="496" t="s">
        <v>29</v>
      </c>
      <c r="E61" s="495" t="s">
        <v>550</v>
      </c>
      <c r="F61" s="492" t="s">
        <v>382</v>
      </c>
      <c r="G61" s="493" t="e">
        <f>#REF!</f>
        <v>#REF!</v>
      </c>
    </row>
    <row r="62" spans="1:7" ht="15.75">
      <c r="A62" s="487" t="str">
        <f t="shared" si="0"/>
        <v>КАРОЛ КАПИТАЛ МЕНИДЖМЪНТ ЕАД</v>
      </c>
      <c r="B62" s="488" t="str">
        <f t="shared" si="1"/>
        <v>РГ-08-05</v>
      </c>
      <c r="C62" s="489" t="str">
        <f t="shared" si="2"/>
        <v>31.12.2017</v>
      </c>
      <c r="D62" s="497" t="s">
        <v>30</v>
      </c>
      <c r="E62" s="495" t="s">
        <v>551</v>
      </c>
      <c r="F62" s="492" t="s">
        <v>382</v>
      </c>
      <c r="G62" s="493" t="e">
        <f>#REF!</f>
        <v>#REF!</v>
      </c>
    </row>
    <row r="63" spans="1:7" ht="15.75">
      <c r="A63" s="487" t="str">
        <f t="shared" si="0"/>
        <v>КАРОЛ КАПИТАЛ МЕНИДЖМЪНТ ЕАД</v>
      </c>
      <c r="B63" s="488" t="str">
        <f t="shared" si="1"/>
        <v>РГ-08-05</v>
      </c>
      <c r="C63" s="489" t="str">
        <f t="shared" si="2"/>
        <v>31.12.2017</v>
      </c>
      <c r="D63" s="497" t="s">
        <v>31</v>
      </c>
      <c r="E63" s="495" t="s">
        <v>552</v>
      </c>
      <c r="F63" s="492" t="s">
        <v>382</v>
      </c>
      <c r="G63" s="493" t="e">
        <f>#REF!</f>
        <v>#REF!</v>
      </c>
    </row>
    <row r="64" spans="1:7" ht="15.75">
      <c r="A64" s="487" t="str">
        <f t="shared" si="0"/>
        <v>КАРОЛ КАПИТАЛ МЕНИДЖМЪНТ ЕАД</v>
      </c>
      <c r="B64" s="488" t="str">
        <f t="shared" si="1"/>
        <v>РГ-08-05</v>
      </c>
      <c r="C64" s="489" t="str">
        <f t="shared" si="2"/>
        <v>31.12.2017</v>
      </c>
      <c r="D64" s="497" t="s">
        <v>32</v>
      </c>
      <c r="E64" s="495" t="s">
        <v>553</v>
      </c>
      <c r="F64" s="492" t="s">
        <v>382</v>
      </c>
      <c r="G64" s="493" t="e">
        <f>#REF!</f>
        <v>#REF!</v>
      </c>
    </row>
    <row r="65" spans="1:7" ht="15.75">
      <c r="A65" s="487" t="str">
        <f t="shared" si="0"/>
        <v>КАРОЛ КАПИТАЛ МЕНИДЖМЪНТ ЕАД</v>
      </c>
      <c r="B65" s="488" t="str">
        <f t="shared" si="1"/>
        <v>РГ-08-05</v>
      </c>
      <c r="C65" s="489" t="str">
        <f t="shared" si="2"/>
        <v>31.12.2017</v>
      </c>
      <c r="D65" s="496" t="s">
        <v>33</v>
      </c>
      <c r="E65" s="495" t="s">
        <v>554</v>
      </c>
      <c r="F65" s="492" t="s">
        <v>382</v>
      </c>
      <c r="G65" s="493" t="e">
        <f>#REF!</f>
        <v>#REF!</v>
      </c>
    </row>
    <row r="66" spans="1:7" ht="15.75">
      <c r="A66" s="487" t="str">
        <f t="shared" si="0"/>
        <v>КАРОЛ КАПИТАЛ МЕНИДЖМЪНТ ЕАД</v>
      </c>
      <c r="B66" s="488" t="str">
        <f t="shared" si="1"/>
        <v>РГ-08-05</v>
      </c>
      <c r="C66" s="489" t="str">
        <f t="shared" si="2"/>
        <v>31.12.2017</v>
      </c>
      <c r="D66" s="494" t="s">
        <v>72</v>
      </c>
      <c r="E66" s="495" t="s">
        <v>680</v>
      </c>
      <c r="F66" s="492" t="s">
        <v>382</v>
      </c>
      <c r="G66" s="493" t="e">
        <f>#REF!</f>
        <v>#REF!</v>
      </c>
    </row>
    <row r="67" spans="1:7" ht="15.75">
      <c r="A67" s="487" t="str">
        <f t="shared" si="0"/>
        <v>КАРОЛ КАПИТАЛ МЕНИДЖМЪНТ ЕАД</v>
      </c>
      <c r="B67" s="488" t="str">
        <f t="shared" si="1"/>
        <v>РГ-08-05</v>
      </c>
      <c r="C67" s="489" t="str">
        <f t="shared" si="2"/>
        <v>31.12.2017</v>
      </c>
      <c r="D67" s="496" t="s">
        <v>34</v>
      </c>
      <c r="E67" s="495" t="s">
        <v>555</v>
      </c>
      <c r="F67" s="492" t="s">
        <v>382</v>
      </c>
      <c r="G67" s="493" t="e">
        <f>#REF!</f>
        <v>#REF!</v>
      </c>
    </row>
    <row r="68" spans="1:7" ht="15.75">
      <c r="A68" s="487" t="str">
        <f t="shared" si="0"/>
        <v>КАРОЛ КАПИТАЛ МЕНИДЖМЪНТ ЕАД</v>
      </c>
      <c r="B68" s="488" t="str">
        <f t="shared" si="1"/>
        <v>РГ-08-05</v>
      </c>
      <c r="C68" s="489" t="str">
        <f t="shared" si="2"/>
        <v>31.12.2017</v>
      </c>
      <c r="D68" s="496" t="s">
        <v>35</v>
      </c>
      <c r="E68" s="498" t="s">
        <v>556</v>
      </c>
      <c r="F68" s="492" t="s">
        <v>382</v>
      </c>
      <c r="G68" s="493" t="e">
        <f>#REF!</f>
        <v>#REF!</v>
      </c>
    </row>
    <row r="69" spans="1:7" ht="15.75">
      <c r="A69" s="487" t="str">
        <f t="shared" si="0"/>
        <v>КАРОЛ КАПИТАЛ МЕНИДЖМЪНТ ЕАД</v>
      </c>
      <c r="B69" s="488" t="str">
        <f t="shared" si="1"/>
        <v>РГ-08-05</v>
      </c>
      <c r="C69" s="489" t="str">
        <f t="shared" si="2"/>
        <v>31.12.2017</v>
      </c>
      <c r="D69" s="496" t="s">
        <v>36</v>
      </c>
      <c r="E69" s="495" t="s">
        <v>557</v>
      </c>
      <c r="F69" s="492" t="s">
        <v>382</v>
      </c>
      <c r="G69" s="493" t="e">
        <f>#REF!</f>
        <v>#REF!</v>
      </c>
    </row>
    <row r="70" spans="1:7" ht="15.75">
      <c r="A70" s="487" t="str">
        <f t="shared" si="0"/>
        <v>КАРОЛ КАПИТАЛ МЕНИДЖМЪНТ ЕАД</v>
      </c>
      <c r="B70" s="488" t="str">
        <f t="shared" si="1"/>
        <v>РГ-08-05</v>
      </c>
      <c r="C70" s="489" t="str">
        <f t="shared" si="2"/>
        <v>31.12.2017</v>
      </c>
      <c r="D70" s="496" t="s">
        <v>37</v>
      </c>
      <c r="E70" s="495" t="s">
        <v>558</v>
      </c>
      <c r="F70" s="492" t="s">
        <v>382</v>
      </c>
      <c r="G70" s="493" t="e">
        <f>#REF!</f>
        <v>#REF!</v>
      </c>
    </row>
    <row r="71" spans="1:7" ht="15.75">
      <c r="A71" s="487" t="str">
        <f t="shared" si="0"/>
        <v>КАРОЛ КАПИТАЛ МЕНИДЖМЪНТ ЕАД</v>
      </c>
      <c r="B71" s="488" t="str">
        <f t="shared" si="1"/>
        <v>РГ-08-05</v>
      </c>
      <c r="C71" s="489" t="str">
        <f t="shared" si="2"/>
        <v>31.12.2017</v>
      </c>
      <c r="D71" s="496" t="s">
        <v>38</v>
      </c>
      <c r="E71" s="495" t="s">
        <v>559</v>
      </c>
      <c r="F71" s="492" t="s">
        <v>382</v>
      </c>
      <c r="G71" s="493" t="e">
        <f>#REF!</f>
        <v>#REF!</v>
      </c>
    </row>
    <row r="72" spans="1:7" ht="15.75">
      <c r="A72" s="487" t="str">
        <f t="shared" si="0"/>
        <v>КАРОЛ КАПИТАЛ МЕНИДЖМЪНТ ЕАД</v>
      </c>
      <c r="B72" s="488" t="str">
        <f t="shared" si="1"/>
        <v>РГ-08-05</v>
      </c>
      <c r="C72" s="489" t="str">
        <f t="shared" si="2"/>
        <v>31.12.2017</v>
      </c>
      <c r="D72" s="499" t="s">
        <v>39</v>
      </c>
      <c r="E72" s="500" t="s">
        <v>560</v>
      </c>
      <c r="F72" s="492" t="s">
        <v>382</v>
      </c>
      <c r="G72" s="493" t="e">
        <f>#REF!</f>
        <v>#REF!</v>
      </c>
    </row>
    <row r="73" spans="1:7" ht="15.75">
      <c r="A73" s="487" t="str">
        <f t="shared" si="0"/>
        <v>КАРОЛ КАПИТАЛ МЕНИДЖМЪНТ ЕАД</v>
      </c>
      <c r="B73" s="488" t="str">
        <f t="shared" si="1"/>
        <v>РГ-08-05</v>
      </c>
      <c r="C73" s="489" t="str">
        <f t="shared" si="2"/>
        <v>31.12.2017</v>
      </c>
      <c r="D73" s="499" t="s">
        <v>40</v>
      </c>
      <c r="E73" s="500" t="s">
        <v>561</v>
      </c>
      <c r="F73" s="492" t="s">
        <v>382</v>
      </c>
      <c r="G73" s="493" t="e">
        <f>#REF!</f>
        <v>#REF!</v>
      </c>
    </row>
    <row r="74" spans="1:7" ht="15.75">
      <c r="A74" s="487" t="str">
        <f t="shared" si="0"/>
        <v>КАРОЛ КАПИТАЛ МЕНИДЖМЪНТ ЕАД</v>
      </c>
      <c r="B74" s="488" t="str">
        <f t="shared" si="1"/>
        <v>РГ-08-05</v>
      </c>
      <c r="C74" s="489" t="str">
        <f t="shared" si="2"/>
        <v>31.12.2017</v>
      </c>
      <c r="D74" s="496" t="s">
        <v>41</v>
      </c>
      <c r="E74" s="495" t="s">
        <v>562</v>
      </c>
      <c r="F74" s="492" t="s">
        <v>382</v>
      </c>
      <c r="G74" s="493" t="e">
        <f>#REF!</f>
        <v>#REF!</v>
      </c>
    </row>
    <row r="75" spans="1:7" ht="15.75">
      <c r="A75" s="487" t="str">
        <f t="shared" si="0"/>
        <v>КАРОЛ КАПИТАЛ МЕНИДЖМЪНТ ЕАД</v>
      </c>
      <c r="B75" s="488" t="str">
        <f t="shared" si="1"/>
        <v>РГ-08-05</v>
      </c>
      <c r="C75" s="489" t="str">
        <f t="shared" si="2"/>
        <v>31.12.2017</v>
      </c>
      <c r="D75" s="496" t="s">
        <v>42</v>
      </c>
      <c r="E75" s="495" t="s">
        <v>563</v>
      </c>
      <c r="F75" s="492" t="s">
        <v>382</v>
      </c>
      <c r="G75" s="493" t="e">
        <f>#REF!</f>
        <v>#REF!</v>
      </c>
    </row>
    <row r="76" spans="1:7" ht="15.75">
      <c r="A76" s="487" t="str">
        <f t="shared" si="0"/>
        <v>КАРОЛ КАПИТАЛ МЕНИДЖМЪНТ ЕАД</v>
      </c>
      <c r="B76" s="488" t="str">
        <f t="shared" si="1"/>
        <v>РГ-08-05</v>
      </c>
      <c r="C76" s="489" t="str">
        <f t="shared" si="2"/>
        <v>31.12.2017</v>
      </c>
      <c r="D76" s="496" t="s">
        <v>43</v>
      </c>
      <c r="E76" s="495" t="s">
        <v>564</v>
      </c>
      <c r="F76" s="492" t="s">
        <v>382</v>
      </c>
      <c r="G76" s="493" t="e">
        <f>#REF!</f>
        <v>#REF!</v>
      </c>
    </row>
    <row r="77" spans="1:7" ht="15.75">
      <c r="A77" s="487" t="str">
        <f t="shared" si="0"/>
        <v>КАРОЛ КАПИТАЛ МЕНИДЖМЪНТ ЕАД</v>
      </c>
      <c r="B77" s="488" t="str">
        <f t="shared" si="1"/>
        <v>РГ-08-05</v>
      </c>
      <c r="C77" s="489" t="str">
        <f t="shared" si="2"/>
        <v>31.12.2017</v>
      </c>
      <c r="D77" s="496" t="s">
        <v>44</v>
      </c>
      <c r="E77" s="495" t="s">
        <v>565</v>
      </c>
      <c r="F77" s="492" t="s">
        <v>382</v>
      </c>
      <c r="G77" s="493" t="e">
        <f>#REF!</f>
        <v>#REF!</v>
      </c>
    </row>
    <row r="78" spans="1:7" ht="15.75">
      <c r="A78" s="487" t="str">
        <f t="shared" si="0"/>
        <v>КАРОЛ КАПИТАЛ МЕНИДЖМЪНТ ЕАД</v>
      </c>
      <c r="B78" s="488" t="str">
        <f t="shared" si="1"/>
        <v>РГ-08-05</v>
      </c>
      <c r="C78" s="489" t="str">
        <f t="shared" si="2"/>
        <v>31.12.2017</v>
      </c>
      <c r="D78" s="494" t="s">
        <v>74</v>
      </c>
      <c r="E78" s="495" t="s">
        <v>681</v>
      </c>
      <c r="F78" s="492" t="s">
        <v>382</v>
      </c>
      <c r="G78" s="493" t="e">
        <f>#REF!</f>
        <v>#REF!</v>
      </c>
    </row>
    <row r="79" spans="1:7" ht="15.75">
      <c r="A79" s="487" t="str">
        <f t="shared" si="0"/>
        <v>КАРОЛ КАПИТАЛ МЕНИДЖМЪНТ ЕАД</v>
      </c>
      <c r="B79" s="488" t="str">
        <f t="shared" si="1"/>
        <v>РГ-08-05</v>
      </c>
      <c r="C79" s="489" t="str">
        <f t="shared" si="2"/>
        <v>31.12.2017</v>
      </c>
      <c r="D79" s="496" t="s">
        <v>45</v>
      </c>
      <c r="E79" s="495" t="s">
        <v>566</v>
      </c>
      <c r="F79" s="492" t="s">
        <v>382</v>
      </c>
      <c r="G79" s="493" t="e">
        <f>#REF!</f>
        <v>#REF!</v>
      </c>
    </row>
    <row r="80" spans="1:7" ht="15.75">
      <c r="A80" s="487" t="str">
        <f t="shared" si="0"/>
        <v>КАРОЛ КАПИТАЛ МЕНИДЖМЪНТ ЕАД</v>
      </c>
      <c r="B80" s="488" t="str">
        <f t="shared" si="1"/>
        <v>РГ-08-05</v>
      </c>
      <c r="C80" s="489" t="str">
        <f t="shared" si="2"/>
        <v>31.12.2017</v>
      </c>
      <c r="D80" s="496" t="s">
        <v>46</v>
      </c>
      <c r="E80" s="495" t="s">
        <v>567</v>
      </c>
      <c r="F80" s="492" t="s">
        <v>382</v>
      </c>
      <c r="G80" s="493" t="e">
        <f>#REF!</f>
        <v>#REF!</v>
      </c>
    </row>
    <row r="81" spans="1:7" ht="15.75">
      <c r="A81" s="487" t="str">
        <f t="shared" si="0"/>
        <v>КАРОЛ КАПИТАЛ МЕНИДЖМЪНТ ЕАД</v>
      </c>
      <c r="B81" s="488" t="str">
        <f t="shared" si="1"/>
        <v>РГ-08-05</v>
      </c>
      <c r="C81" s="489" t="str">
        <f t="shared" si="2"/>
        <v>31.12.2017</v>
      </c>
      <c r="D81" s="499" t="s">
        <v>47</v>
      </c>
      <c r="E81" s="491" t="s">
        <v>568</v>
      </c>
      <c r="F81" s="492" t="s">
        <v>382</v>
      </c>
      <c r="G81" s="493" t="e">
        <f>#REF!</f>
        <v>#REF!</v>
      </c>
    </row>
    <row r="82" spans="1:7" ht="15.75">
      <c r="A82" s="487" t="str">
        <f t="shared" si="0"/>
        <v>КАРОЛ КАПИТАЛ МЕНИДЖМЪНТ ЕАД</v>
      </c>
      <c r="B82" s="488" t="str">
        <f t="shared" si="1"/>
        <v>РГ-08-05</v>
      </c>
      <c r="C82" s="489" t="str">
        <f t="shared" si="2"/>
        <v>31.12.2017</v>
      </c>
      <c r="D82" s="499" t="s">
        <v>48</v>
      </c>
      <c r="E82" s="491" t="s">
        <v>243</v>
      </c>
      <c r="F82" s="492" t="s">
        <v>382</v>
      </c>
      <c r="G82" s="493" t="e">
        <f>#REF!</f>
        <v>#REF!</v>
      </c>
    </row>
    <row r="83" spans="1:7" ht="15.75">
      <c r="A83" s="487" t="str">
        <f t="shared" si="0"/>
        <v>КАРОЛ КАПИТАЛ МЕНИДЖМЪНТ ЕАД</v>
      </c>
      <c r="B83" s="488" t="str">
        <f t="shared" si="1"/>
        <v>РГ-08-05</v>
      </c>
      <c r="C83" s="489" t="str">
        <f t="shared" si="2"/>
        <v>31.12.2017</v>
      </c>
      <c r="D83" s="497" t="s">
        <v>49</v>
      </c>
      <c r="E83" s="498" t="s">
        <v>569</v>
      </c>
      <c r="F83" s="492" t="s">
        <v>382</v>
      </c>
      <c r="G83" s="493" t="e">
        <f>#REF!</f>
        <v>#REF!</v>
      </c>
    </row>
    <row r="84" spans="1:7" ht="15.75">
      <c r="A84" s="487" t="str">
        <f t="shared" si="0"/>
        <v>КАРОЛ КАПИТАЛ МЕНИДЖМЪНТ ЕАД</v>
      </c>
      <c r="B84" s="488" t="str">
        <f t="shared" si="1"/>
        <v>РГ-08-05</v>
      </c>
      <c r="C84" s="489" t="str">
        <f t="shared" si="2"/>
        <v>31.12.2017</v>
      </c>
      <c r="D84" s="497" t="s">
        <v>50</v>
      </c>
      <c r="E84" s="498" t="s">
        <v>338</v>
      </c>
      <c r="F84" s="492" t="s">
        <v>382</v>
      </c>
      <c r="G84" s="493" t="e">
        <f>#REF!</f>
        <v>#REF!</v>
      </c>
    </row>
    <row r="85" spans="1:7" ht="15.75">
      <c r="A85" s="487" t="str">
        <f t="shared" si="0"/>
        <v>КАРОЛ КАПИТАЛ МЕНИДЖМЪНТ ЕАД</v>
      </c>
      <c r="B85" s="488" t="str">
        <f t="shared" si="1"/>
        <v>РГ-08-05</v>
      </c>
      <c r="C85" s="489" t="str">
        <f t="shared" si="2"/>
        <v>31.12.2017</v>
      </c>
      <c r="D85" s="499" t="s">
        <v>51</v>
      </c>
      <c r="E85" s="491" t="s">
        <v>240</v>
      </c>
      <c r="F85" s="492" t="s">
        <v>382</v>
      </c>
      <c r="G85" s="493" t="e">
        <f>#REF!</f>
        <v>#REF!</v>
      </c>
    </row>
    <row r="86" spans="1:7" ht="15.75">
      <c r="A86" s="487" t="str">
        <f t="shared" si="0"/>
        <v>КАРОЛ КАПИТАЛ МЕНИДЖМЪНТ ЕАД</v>
      </c>
      <c r="B86" s="488" t="str">
        <f t="shared" si="1"/>
        <v>РГ-08-05</v>
      </c>
      <c r="C86" s="489" t="str">
        <f t="shared" si="2"/>
        <v>31.12.2017</v>
      </c>
      <c r="D86" s="501" t="s">
        <v>52</v>
      </c>
      <c r="E86" s="498" t="s">
        <v>335</v>
      </c>
      <c r="F86" s="492" t="s">
        <v>382</v>
      </c>
      <c r="G86" s="493" t="e">
        <f>#REF!</f>
        <v>#REF!</v>
      </c>
    </row>
    <row r="87" spans="1:7" ht="15.75">
      <c r="A87" s="487" t="str">
        <f t="shared" si="0"/>
        <v>КАРОЛ КАПИТАЛ МЕНИДЖМЪНТ ЕАД</v>
      </c>
      <c r="B87" s="488" t="str">
        <f t="shared" si="1"/>
        <v>РГ-08-05</v>
      </c>
      <c r="C87" s="489" t="str">
        <f t="shared" si="2"/>
        <v>31.12.2017</v>
      </c>
      <c r="D87" s="501" t="s">
        <v>53</v>
      </c>
      <c r="E87" s="498" t="s">
        <v>570</v>
      </c>
      <c r="F87" s="492" t="s">
        <v>382</v>
      </c>
      <c r="G87" s="493" t="e">
        <f>#REF!</f>
        <v>#REF!</v>
      </c>
    </row>
    <row r="88" spans="1:7" ht="15.75">
      <c r="A88" s="487" t="str">
        <f t="shared" si="0"/>
        <v>КАРОЛ КАПИТАЛ МЕНИДЖМЪНТ ЕАД</v>
      </c>
      <c r="B88" s="488" t="str">
        <f t="shared" si="1"/>
        <v>РГ-08-05</v>
      </c>
      <c r="C88" s="489" t="str">
        <f t="shared" si="2"/>
        <v>31.12.2017</v>
      </c>
      <c r="D88" s="501" t="s">
        <v>54</v>
      </c>
      <c r="E88" s="498" t="s">
        <v>352</v>
      </c>
      <c r="F88" s="492" t="s">
        <v>382</v>
      </c>
      <c r="G88" s="493" t="e">
        <f>#REF!</f>
        <v>#REF!</v>
      </c>
    </row>
    <row r="89" spans="1:7" ht="15.75">
      <c r="A89" s="487" t="str">
        <f t="shared" si="0"/>
        <v>КАРОЛ КАПИТАЛ МЕНИДЖМЪНТ ЕАД</v>
      </c>
      <c r="B89" s="488" t="str">
        <f t="shared" si="1"/>
        <v>РГ-08-05</v>
      </c>
      <c r="C89" s="489" t="str">
        <f t="shared" si="2"/>
        <v>31.12.2017</v>
      </c>
      <c r="D89" s="501" t="s">
        <v>55</v>
      </c>
      <c r="E89" s="498" t="s">
        <v>571</v>
      </c>
      <c r="F89" s="492" t="s">
        <v>382</v>
      </c>
      <c r="G89" s="493" t="e">
        <f>#REF!</f>
        <v>#REF!</v>
      </c>
    </row>
    <row r="90" spans="1:7" ht="15.75">
      <c r="A90" s="487" t="str">
        <f t="shared" si="0"/>
        <v>КАРОЛ КАПИТАЛ МЕНИДЖМЪНТ ЕАД</v>
      </c>
      <c r="B90" s="488" t="str">
        <f t="shared" si="1"/>
        <v>РГ-08-05</v>
      </c>
      <c r="C90" s="489" t="str">
        <f t="shared" si="2"/>
        <v>31.12.2017</v>
      </c>
      <c r="D90" s="501" t="s">
        <v>56</v>
      </c>
      <c r="E90" s="498" t="s">
        <v>572</v>
      </c>
      <c r="F90" s="492" t="s">
        <v>382</v>
      </c>
      <c r="G90" s="493" t="e">
        <f>#REF!</f>
        <v>#REF!</v>
      </c>
    </row>
    <row r="91" spans="1:7" ht="15.75">
      <c r="A91" s="487" t="str">
        <f t="shared" si="0"/>
        <v>КАРОЛ КАПИТАЛ МЕНИДЖМЪНТ ЕАД</v>
      </c>
      <c r="B91" s="488" t="str">
        <f t="shared" si="1"/>
        <v>РГ-08-05</v>
      </c>
      <c r="C91" s="489" t="str">
        <f t="shared" si="2"/>
        <v>31.12.2017</v>
      </c>
      <c r="D91" s="501" t="s">
        <v>57</v>
      </c>
      <c r="E91" s="498" t="s">
        <v>263</v>
      </c>
      <c r="F91" s="492" t="s">
        <v>382</v>
      </c>
      <c r="G91" s="493" t="e">
        <f>#REF!</f>
        <v>#REF!</v>
      </c>
    </row>
    <row r="92" spans="1:7" ht="15.75">
      <c r="A92" s="487" t="str">
        <f t="shared" si="0"/>
        <v>КАРОЛ КАПИТАЛ МЕНИДЖМЪНТ ЕАД</v>
      </c>
      <c r="B92" s="488" t="str">
        <f t="shared" si="1"/>
        <v>РГ-08-05</v>
      </c>
      <c r="C92" s="489" t="str">
        <f t="shared" si="2"/>
        <v>31.12.2017</v>
      </c>
      <c r="D92" s="499" t="s">
        <v>58</v>
      </c>
      <c r="E92" s="491" t="s">
        <v>573</v>
      </c>
      <c r="F92" s="492" t="s">
        <v>382</v>
      </c>
      <c r="G92" s="493" t="e">
        <f>#REF!</f>
        <v>#REF!</v>
      </c>
    </row>
    <row r="93" spans="1:7" ht="15.75">
      <c r="A93" s="487" t="str">
        <f t="shared" si="0"/>
        <v>КАРОЛ КАПИТАЛ МЕНИДЖМЪНТ ЕАД</v>
      </c>
      <c r="B93" s="488" t="str">
        <f t="shared" si="1"/>
        <v>РГ-08-05</v>
      </c>
      <c r="C93" s="489" t="str">
        <f t="shared" si="2"/>
        <v>31.12.2017</v>
      </c>
      <c r="D93" s="501" t="s">
        <v>59</v>
      </c>
      <c r="E93" s="498" t="s">
        <v>574</v>
      </c>
      <c r="F93" s="492" t="s">
        <v>382</v>
      </c>
      <c r="G93" s="493" t="e">
        <f>#REF!</f>
        <v>#REF!</v>
      </c>
    </row>
    <row r="94" spans="1:7" ht="15.75">
      <c r="A94" s="487" t="str">
        <f t="shared" si="0"/>
        <v>КАРОЛ КАПИТАЛ МЕНИДЖМЪНТ ЕАД</v>
      </c>
      <c r="B94" s="488" t="str">
        <f t="shared" si="1"/>
        <v>РГ-08-05</v>
      </c>
      <c r="C94" s="489" t="str">
        <f t="shared" si="2"/>
        <v>31.12.2017</v>
      </c>
      <c r="D94" s="501" t="s">
        <v>60</v>
      </c>
      <c r="E94" s="498" t="s">
        <v>336</v>
      </c>
      <c r="F94" s="492" t="s">
        <v>382</v>
      </c>
      <c r="G94" s="493" t="e">
        <f>#REF!</f>
        <v>#REF!</v>
      </c>
    </row>
    <row r="95" spans="1:7" ht="15.75">
      <c r="A95" s="487" t="str">
        <f t="shared" si="0"/>
        <v>КАРОЛ КАПИТАЛ МЕНИДЖМЪНТ ЕАД</v>
      </c>
      <c r="B95" s="488" t="str">
        <f t="shared" si="1"/>
        <v>РГ-08-05</v>
      </c>
      <c r="C95" s="489" t="str">
        <f t="shared" si="2"/>
        <v>31.12.2017</v>
      </c>
      <c r="D95" s="501" t="s">
        <v>61</v>
      </c>
      <c r="E95" s="498" t="s">
        <v>337</v>
      </c>
      <c r="F95" s="492" t="s">
        <v>382</v>
      </c>
      <c r="G95" s="493" t="e">
        <f>#REF!</f>
        <v>#REF!</v>
      </c>
    </row>
    <row r="96" spans="1:7" ht="15.75">
      <c r="A96" s="487" t="str">
        <f t="shared" si="0"/>
        <v>КАРОЛ КАПИТАЛ МЕНИДЖМЪНТ ЕАД</v>
      </c>
      <c r="B96" s="488" t="str">
        <f t="shared" si="1"/>
        <v>РГ-08-05</v>
      </c>
      <c r="C96" s="489" t="str">
        <f t="shared" si="2"/>
        <v>31.12.2017</v>
      </c>
      <c r="D96" s="501" t="s">
        <v>62</v>
      </c>
      <c r="E96" s="498" t="s">
        <v>1002</v>
      </c>
      <c r="F96" s="492" t="s">
        <v>382</v>
      </c>
      <c r="G96" s="493" t="e">
        <f>#REF!</f>
        <v>#REF!</v>
      </c>
    </row>
    <row r="97" spans="1:7" ht="15.75">
      <c r="A97" s="487" t="str">
        <f aca="true" t="shared" si="3" ref="A97:A156">UDName</f>
        <v>КАРОЛ КАПИТАЛ МЕНИДЖМЪНТ ЕАД</v>
      </c>
      <c r="B97" s="488" t="str">
        <f aca="true" t="shared" si="4" ref="B97:B156">UDRG</f>
        <v>РГ-08-05</v>
      </c>
      <c r="C97" s="489" t="str">
        <f t="shared" si="2"/>
        <v>31.12.2017</v>
      </c>
      <c r="D97" s="501" t="s">
        <v>995</v>
      </c>
      <c r="E97" s="498" t="s">
        <v>1003</v>
      </c>
      <c r="F97" s="492"/>
      <c r="G97" s="493" t="e">
        <f>#REF!</f>
        <v>#REF!</v>
      </c>
    </row>
    <row r="98" spans="1:7" ht="15.75">
      <c r="A98" s="487" t="str">
        <f t="shared" si="3"/>
        <v>КАРОЛ КАПИТАЛ МЕНИДЖМЪНТ ЕАД</v>
      </c>
      <c r="B98" s="488" t="str">
        <f t="shared" si="4"/>
        <v>РГ-08-05</v>
      </c>
      <c r="C98" s="489" t="str">
        <f aca="true" t="shared" si="5" ref="C98:C158">EndDate</f>
        <v>31.12.2017</v>
      </c>
      <c r="D98" s="502" t="s">
        <v>63</v>
      </c>
      <c r="E98" s="503" t="s">
        <v>236</v>
      </c>
      <c r="F98" s="492" t="s">
        <v>382</v>
      </c>
      <c r="G98" s="493" t="e">
        <f>#REF!</f>
        <v>#REF!</v>
      </c>
    </row>
    <row r="99" spans="1:7" ht="15.75">
      <c r="A99" s="487" t="str">
        <f t="shared" si="3"/>
        <v>КАРОЛ КАПИТАЛ МЕНИДЖМЪНТ ЕАД</v>
      </c>
      <c r="B99" s="488" t="str">
        <f t="shared" si="4"/>
        <v>РГ-08-05</v>
      </c>
      <c r="C99" s="489" t="str">
        <f t="shared" si="5"/>
        <v>31.12.2017</v>
      </c>
      <c r="D99" s="499" t="s">
        <v>64</v>
      </c>
      <c r="E99" s="503" t="s">
        <v>632</v>
      </c>
      <c r="F99" s="492" t="s">
        <v>382</v>
      </c>
      <c r="G99" s="493" t="e">
        <f>#REF!</f>
        <v>#REF!</v>
      </c>
    </row>
    <row r="100" spans="1:7" ht="15.75">
      <c r="A100" s="487" t="str">
        <f t="shared" si="3"/>
        <v>КАРОЛ КАПИТАЛ МЕНИДЖМЪНТ ЕАД</v>
      </c>
      <c r="B100" s="488" t="str">
        <f t="shared" si="4"/>
        <v>РГ-08-05</v>
      </c>
      <c r="C100" s="489" t="str">
        <f t="shared" si="5"/>
        <v>31.12.2017</v>
      </c>
      <c r="D100" s="499" t="s">
        <v>65</v>
      </c>
      <c r="E100" s="503" t="s">
        <v>575</v>
      </c>
      <c r="F100" s="492" t="s">
        <v>382</v>
      </c>
      <c r="G100" s="493" t="e">
        <f>#REF!</f>
        <v>#REF!</v>
      </c>
    </row>
    <row r="101" spans="1:7" ht="15.75">
      <c r="A101" s="487" t="str">
        <f t="shared" si="3"/>
        <v>КАРОЛ КАПИТАЛ МЕНИДЖМЪНТ ЕАД</v>
      </c>
      <c r="B101" s="488" t="str">
        <f t="shared" si="4"/>
        <v>РГ-08-05</v>
      </c>
      <c r="C101" s="489" t="str">
        <f t="shared" si="5"/>
        <v>31.12.2017</v>
      </c>
      <c r="D101" s="490" t="s">
        <v>66</v>
      </c>
      <c r="E101" s="503" t="s">
        <v>1004</v>
      </c>
      <c r="F101" s="492" t="s">
        <v>382</v>
      </c>
      <c r="G101" s="493" t="e">
        <f>#REF!</f>
        <v>#REF!</v>
      </c>
    </row>
    <row r="102" spans="1:7" ht="15.75">
      <c r="A102" s="459" t="str">
        <f t="shared" si="3"/>
        <v>КАРОЛ КАПИТАЛ МЕНИДЖМЪНТ ЕАД</v>
      </c>
      <c r="B102" s="460" t="str">
        <f t="shared" si="4"/>
        <v>РГ-08-05</v>
      </c>
      <c r="C102" s="461" t="str">
        <f t="shared" si="5"/>
        <v>31.12.2017</v>
      </c>
      <c r="D102" s="482" t="s">
        <v>92</v>
      </c>
      <c r="E102" s="483" t="s">
        <v>586</v>
      </c>
      <c r="F102" s="463" t="s">
        <v>386</v>
      </c>
      <c r="G102" s="464" t="e">
        <f>#REF!</f>
        <v>#REF!</v>
      </c>
    </row>
    <row r="103" spans="1:7" ht="15.75">
      <c r="A103" s="459" t="str">
        <f t="shared" si="3"/>
        <v>КАРОЛ КАПИТАЛ МЕНИДЖМЪНТ ЕАД</v>
      </c>
      <c r="B103" s="460" t="str">
        <f t="shared" si="4"/>
        <v>РГ-08-05</v>
      </c>
      <c r="C103" s="461" t="str">
        <f t="shared" si="5"/>
        <v>31.12.2017</v>
      </c>
      <c r="D103" s="482" t="s">
        <v>93</v>
      </c>
      <c r="E103" s="484" t="s">
        <v>587</v>
      </c>
      <c r="F103" s="463" t="s">
        <v>386</v>
      </c>
      <c r="G103" s="464" t="e">
        <f>#REF!</f>
        <v>#REF!</v>
      </c>
    </row>
    <row r="104" spans="1:7" ht="15.75">
      <c r="A104" s="459" t="str">
        <f t="shared" si="3"/>
        <v>КАРОЛ КАПИТАЛ МЕНИДЖМЪНТ ЕАД</v>
      </c>
      <c r="B104" s="460" t="str">
        <f t="shared" si="4"/>
        <v>РГ-08-05</v>
      </c>
      <c r="C104" s="461" t="str">
        <f t="shared" si="5"/>
        <v>31.12.2017</v>
      </c>
      <c r="D104" s="485" t="s">
        <v>94</v>
      </c>
      <c r="E104" s="486" t="s">
        <v>340</v>
      </c>
      <c r="F104" s="463" t="s">
        <v>386</v>
      </c>
      <c r="G104" s="464" t="e">
        <f>#REF!</f>
        <v>#REF!</v>
      </c>
    </row>
    <row r="105" spans="1:7" ht="15.75">
      <c r="A105" s="459" t="str">
        <f t="shared" si="3"/>
        <v>КАРОЛ КАПИТАЛ МЕНИДЖМЪНТ ЕАД</v>
      </c>
      <c r="B105" s="460" t="str">
        <f t="shared" si="4"/>
        <v>РГ-08-05</v>
      </c>
      <c r="C105" s="461" t="str">
        <f t="shared" si="5"/>
        <v>31.12.2017</v>
      </c>
      <c r="D105" s="485" t="s">
        <v>95</v>
      </c>
      <c r="E105" s="486" t="s">
        <v>588</v>
      </c>
      <c r="F105" s="463" t="s">
        <v>386</v>
      </c>
      <c r="G105" s="464" t="e">
        <f>#REF!</f>
        <v>#REF!</v>
      </c>
    </row>
    <row r="106" spans="1:7" ht="15.75">
      <c r="A106" s="459" t="str">
        <f t="shared" si="3"/>
        <v>КАРОЛ КАПИТАЛ МЕНИДЖМЪНТ ЕАД</v>
      </c>
      <c r="B106" s="460" t="str">
        <f t="shared" si="4"/>
        <v>РГ-08-05</v>
      </c>
      <c r="C106" s="461" t="str">
        <f t="shared" si="5"/>
        <v>31.12.2017</v>
      </c>
      <c r="D106" s="485" t="s">
        <v>96</v>
      </c>
      <c r="E106" s="486" t="s">
        <v>618</v>
      </c>
      <c r="F106" s="463" t="s">
        <v>386</v>
      </c>
      <c r="G106" s="464" t="e">
        <f>#REF!</f>
        <v>#REF!</v>
      </c>
    </row>
    <row r="107" spans="1:7" ht="15.75">
      <c r="A107" s="459" t="str">
        <f t="shared" si="3"/>
        <v>КАРОЛ КАПИТАЛ МЕНИДЖМЪНТ ЕАД</v>
      </c>
      <c r="B107" s="460" t="str">
        <f t="shared" si="4"/>
        <v>РГ-08-05</v>
      </c>
      <c r="C107" s="461" t="str">
        <f t="shared" si="5"/>
        <v>31.12.2017</v>
      </c>
      <c r="D107" s="485" t="s">
        <v>97</v>
      </c>
      <c r="E107" s="486" t="s">
        <v>341</v>
      </c>
      <c r="F107" s="463" t="s">
        <v>386</v>
      </c>
      <c r="G107" s="464" t="e">
        <f>#REF!</f>
        <v>#REF!</v>
      </c>
    </row>
    <row r="108" spans="1:7" ht="15.75">
      <c r="A108" s="459" t="str">
        <f t="shared" si="3"/>
        <v>КАРОЛ КАПИТАЛ МЕНИДЖМЪНТ ЕАД</v>
      </c>
      <c r="B108" s="460" t="str">
        <f t="shared" si="4"/>
        <v>РГ-08-05</v>
      </c>
      <c r="C108" s="461" t="str">
        <f t="shared" si="5"/>
        <v>31.12.2017</v>
      </c>
      <c r="D108" s="485" t="s">
        <v>98</v>
      </c>
      <c r="E108" s="486" t="s">
        <v>384</v>
      </c>
      <c r="F108" s="463" t="s">
        <v>386</v>
      </c>
      <c r="G108" s="464" t="e">
        <f>#REF!</f>
        <v>#REF!</v>
      </c>
    </row>
    <row r="109" spans="1:7" ht="15.75">
      <c r="A109" s="459" t="str">
        <f t="shared" si="3"/>
        <v>КАРОЛ КАПИТАЛ МЕНИДЖМЪНТ ЕАД</v>
      </c>
      <c r="B109" s="460" t="str">
        <f t="shared" si="4"/>
        <v>РГ-08-05</v>
      </c>
      <c r="C109" s="461" t="str">
        <f t="shared" si="5"/>
        <v>31.12.2017</v>
      </c>
      <c r="D109" s="482" t="s">
        <v>99</v>
      </c>
      <c r="E109" s="484" t="s">
        <v>589</v>
      </c>
      <c r="F109" s="463" t="s">
        <v>386</v>
      </c>
      <c r="G109" s="464" t="e">
        <f>#REF!</f>
        <v>#REF!</v>
      </c>
    </row>
    <row r="110" spans="1:7" ht="15.75">
      <c r="A110" s="459" t="str">
        <f t="shared" si="3"/>
        <v>КАРОЛ КАПИТАЛ МЕНИДЖМЪНТ ЕАД</v>
      </c>
      <c r="B110" s="460" t="str">
        <f t="shared" si="4"/>
        <v>РГ-08-05</v>
      </c>
      <c r="C110" s="461" t="str">
        <f t="shared" si="5"/>
        <v>31.12.2017</v>
      </c>
      <c r="D110" s="485" t="s">
        <v>100</v>
      </c>
      <c r="E110" s="486" t="s">
        <v>342</v>
      </c>
      <c r="F110" s="463" t="s">
        <v>386</v>
      </c>
      <c r="G110" s="464" t="e">
        <f>#REF!</f>
        <v>#REF!</v>
      </c>
    </row>
    <row r="111" spans="1:7" ht="15.75">
      <c r="A111" s="459" t="str">
        <f t="shared" si="3"/>
        <v>КАРОЛ КАПИТАЛ МЕНИДЖМЪНТ ЕАД</v>
      </c>
      <c r="B111" s="460" t="str">
        <f t="shared" si="4"/>
        <v>РГ-08-05</v>
      </c>
      <c r="C111" s="461" t="str">
        <f t="shared" si="5"/>
        <v>31.12.2017</v>
      </c>
      <c r="D111" s="485" t="s">
        <v>101</v>
      </c>
      <c r="E111" s="486" t="s">
        <v>619</v>
      </c>
      <c r="F111" s="463" t="s">
        <v>386</v>
      </c>
      <c r="G111" s="464" t="e">
        <f>#REF!</f>
        <v>#REF!</v>
      </c>
    </row>
    <row r="112" spans="1:7" ht="15.75">
      <c r="A112" s="459" t="str">
        <f t="shared" si="3"/>
        <v>КАРОЛ КАПИТАЛ МЕНИДЖМЪНТ ЕАД</v>
      </c>
      <c r="B112" s="460" t="str">
        <f t="shared" si="4"/>
        <v>РГ-08-05</v>
      </c>
      <c r="C112" s="461" t="str">
        <f t="shared" si="5"/>
        <v>31.12.2017</v>
      </c>
      <c r="D112" s="485" t="s">
        <v>102</v>
      </c>
      <c r="E112" s="486" t="s">
        <v>343</v>
      </c>
      <c r="F112" s="463" t="s">
        <v>386</v>
      </c>
      <c r="G112" s="464" t="e">
        <f>#REF!</f>
        <v>#REF!</v>
      </c>
    </row>
    <row r="113" spans="1:7" ht="15.75">
      <c r="A113" s="459" t="str">
        <f t="shared" si="3"/>
        <v>КАРОЛ КАПИТАЛ МЕНИДЖМЪНТ ЕАД</v>
      </c>
      <c r="B113" s="460" t="str">
        <f t="shared" si="4"/>
        <v>РГ-08-05</v>
      </c>
      <c r="C113" s="461" t="str">
        <f t="shared" si="5"/>
        <v>31.12.2017</v>
      </c>
      <c r="D113" s="485" t="s">
        <v>103</v>
      </c>
      <c r="E113" s="486" t="s">
        <v>620</v>
      </c>
      <c r="F113" s="463" t="s">
        <v>386</v>
      </c>
      <c r="G113" s="464" t="e">
        <f>#REF!</f>
        <v>#REF!</v>
      </c>
    </row>
    <row r="114" spans="1:7" ht="15.75">
      <c r="A114" s="459" t="str">
        <f t="shared" si="3"/>
        <v>КАРОЛ КАПИТАЛ МЕНИДЖМЪНТ ЕАД</v>
      </c>
      <c r="B114" s="460" t="str">
        <f t="shared" si="4"/>
        <v>РГ-08-05</v>
      </c>
      <c r="C114" s="461" t="str">
        <f t="shared" si="5"/>
        <v>31.12.2017</v>
      </c>
      <c r="D114" s="485" t="s">
        <v>104</v>
      </c>
      <c r="E114" s="486" t="s">
        <v>383</v>
      </c>
      <c r="F114" s="463" t="s">
        <v>386</v>
      </c>
      <c r="G114" s="464" t="e">
        <f>#REF!</f>
        <v>#REF!</v>
      </c>
    </row>
    <row r="115" spans="1:7" ht="15.75">
      <c r="A115" s="459" t="str">
        <f t="shared" si="3"/>
        <v>КАРОЛ КАПИТАЛ МЕНИДЖМЪНТ ЕАД</v>
      </c>
      <c r="B115" s="460" t="str">
        <f t="shared" si="4"/>
        <v>РГ-08-05</v>
      </c>
      <c r="C115" s="461" t="str">
        <f t="shared" si="5"/>
        <v>31.12.2017</v>
      </c>
      <c r="D115" s="482" t="s">
        <v>105</v>
      </c>
      <c r="E115" s="484" t="s">
        <v>590</v>
      </c>
      <c r="F115" s="463" t="s">
        <v>386</v>
      </c>
      <c r="G115" s="464" t="e">
        <f>#REF!</f>
        <v>#REF!</v>
      </c>
    </row>
    <row r="116" spans="1:7" ht="15.75">
      <c r="A116" s="459" t="str">
        <f t="shared" si="3"/>
        <v>КАРОЛ КАПИТАЛ МЕНИДЖМЪНТ ЕАД</v>
      </c>
      <c r="B116" s="460" t="str">
        <f t="shared" si="4"/>
        <v>РГ-08-05</v>
      </c>
      <c r="C116" s="461" t="str">
        <f t="shared" si="5"/>
        <v>31.12.2017</v>
      </c>
      <c r="D116" s="482" t="s">
        <v>106</v>
      </c>
      <c r="E116" s="484" t="s">
        <v>591</v>
      </c>
      <c r="F116" s="463" t="s">
        <v>386</v>
      </c>
      <c r="G116" s="464" t="e">
        <f>#REF!</f>
        <v>#REF!</v>
      </c>
    </row>
    <row r="117" spans="1:7" ht="15.75">
      <c r="A117" s="459" t="str">
        <f t="shared" si="3"/>
        <v>КАРОЛ КАПИТАЛ МЕНИДЖМЪНТ ЕАД</v>
      </c>
      <c r="B117" s="460" t="str">
        <f t="shared" si="4"/>
        <v>РГ-08-05</v>
      </c>
      <c r="C117" s="461" t="str">
        <f t="shared" si="5"/>
        <v>31.12.2017</v>
      </c>
      <c r="D117" s="485" t="s">
        <v>107</v>
      </c>
      <c r="E117" s="486" t="s">
        <v>621</v>
      </c>
      <c r="F117" s="463" t="s">
        <v>386</v>
      </c>
      <c r="G117" s="464" t="e">
        <f>#REF!</f>
        <v>#REF!</v>
      </c>
    </row>
    <row r="118" spans="1:7" ht="15.75">
      <c r="A118" s="459" t="str">
        <f t="shared" si="3"/>
        <v>КАРОЛ КАПИТАЛ МЕНИДЖМЪНТ ЕАД</v>
      </c>
      <c r="B118" s="460" t="str">
        <f t="shared" si="4"/>
        <v>РГ-08-05</v>
      </c>
      <c r="C118" s="461" t="str">
        <f t="shared" si="5"/>
        <v>31.12.2017</v>
      </c>
      <c r="D118" s="485" t="s">
        <v>108</v>
      </c>
      <c r="E118" s="486" t="s">
        <v>622</v>
      </c>
      <c r="F118" s="463" t="s">
        <v>386</v>
      </c>
      <c r="G118" s="464" t="e">
        <f>#REF!</f>
        <v>#REF!</v>
      </c>
    </row>
    <row r="119" spans="1:7" ht="15.75">
      <c r="A119" s="459" t="str">
        <f t="shared" si="3"/>
        <v>КАРОЛ КАПИТАЛ МЕНИДЖМЪНТ ЕАД</v>
      </c>
      <c r="B119" s="460" t="str">
        <f t="shared" si="4"/>
        <v>РГ-08-05</v>
      </c>
      <c r="C119" s="461" t="str">
        <f t="shared" si="5"/>
        <v>31.12.2017</v>
      </c>
      <c r="D119" s="485" t="s">
        <v>109</v>
      </c>
      <c r="E119" s="486" t="s">
        <v>623</v>
      </c>
      <c r="F119" s="463" t="s">
        <v>386</v>
      </c>
      <c r="G119" s="464" t="e">
        <f>#REF!</f>
        <v>#REF!</v>
      </c>
    </row>
    <row r="120" spans="1:7" ht="15.75">
      <c r="A120" s="459" t="str">
        <f t="shared" si="3"/>
        <v>КАРОЛ КАПИТАЛ МЕНИДЖМЪНТ ЕАД</v>
      </c>
      <c r="B120" s="460" t="str">
        <f t="shared" si="4"/>
        <v>РГ-08-05</v>
      </c>
      <c r="C120" s="461" t="str">
        <f t="shared" si="5"/>
        <v>31.12.2017</v>
      </c>
      <c r="D120" s="482" t="s">
        <v>110</v>
      </c>
      <c r="E120" s="484" t="s">
        <v>583</v>
      </c>
      <c r="F120" s="463" t="s">
        <v>386</v>
      </c>
      <c r="G120" s="464" t="e">
        <f>#REF!</f>
        <v>#REF!</v>
      </c>
    </row>
    <row r="121" spans="1:7" ht="15.75">
      <c r="A121" s="459" t="str">
        <f t="shared" si="3"/>
        <v>КАРОЛ КАПИТАЛ МЕНИДЖМЪНТ ЕАД</v>
      </c>
      <c r="B121" s="460" t="str">
        <f t="shared" si="4"/>
        <v>РГ-08-05</v>
      </c>
      <c r="C121" s="461" t="str">
        <f t="shared" si="5"/>
        <v>31.12.2017</v>
      </c>
      <c r="D121" s="462" t="s">
        <v>111</v>
      </c>
      <c r="E121" s="484" t="s">
        <v>592</v>
      </c>
      <c r="F121" s="463" t="s">
        <v>386</v>
      </c>
      <c r="G121" s="464" t="e">
        <f>#REF!</f>
        <v>#REF!</v>
      </c>
    </row>
    <row r="122" spans="1:7" ht="15.75">
      <c r="A122" s="459" t="str">
        <f t="shared" si="3"/>
        <v>КАРОЛ КАПИТАЛ МЕНИДЖМЪНТ ЕАД</v>
      </c>
      <c r="B122" s="460" t="str">
        <f t="shared" si="4"/>
        <v>РГ-08-05</v>
      </c>
      <c r="C122" s="461" t="str">
        <f t="shared" si="5"/>
        <v>31.12.2017</v>
      </c>
      <c r="D122" s="482" t="s">
        <v>112</v>
      </c>
      <c r="E122" s="484" t="s">
        <v>385</v>
      </c>
      <c r="F122" s="463" t="s">
        <v>386</v>
      </c>
      <c r="G122" s="464" t="e">
        <f>#REF!</f>
        <v>#REF!</v>
      </c>
    </row>
    <row r="123" spans="1:7" ht="15.75">
      <c r="A123" s="459" t="str">
        <f t="shared" si="3"/>
        <v>КАРОЛ КАПИТАЛ МЕНИДЖМЪНТ ЕАД</v>
      </c>
      <c r="B123" s="460" t="str">
        <f t="shared" si="4"/>
        <v>РГ-08-05</v>
      </c>
      <c r="C123" s="461" t="str">
        <f t="shared" si="5"/>
        <v>31.12.2017</v>
      </c>
      <c r="D123" s="482" t="s">
        <v>113</v>
      </c>
      <c r="E123" s="484" t="s">
        <v>585</v>
      </c>
      <c r="F123" s="463" t="s">
        <v>386</v>
      </c>
      <c r="G123" s="464" t="e">
        <f>#REF!</f>
        <v>#REF!</v>
      </c>
    </row>
    <row r="124" spans="1:7" ht="15.75">
      <c r="A124" s="459" t="str">
        <f t="shared" si="3"/>
        <v>КАРОЛ КАПИТАЛ МЕНИДЖМЪНТ ЕАД</v>
      </c>
      <c r="B124" s="460" t="str">
        <f t="shared" si="4"/>
        <v>РГ-08-05</v>
      </c>
      <c r="C124" s="461" t="str">
        <f t="shared" si="5"/>
        <v>31.12.2017</v>
      </c>
      <c r="D124" s="482" t="s">
        <v>114</v>
      </c>
      <c r="E124" s="484" t="s">
        <v>1005</v>
      </c>
      <c r="F124" s="463" t="s">
        <v>386</v>
      </c>
      <c r="G124" s="464" t="e">
        <f>#REF!</f>
        <v>#REF!</v>
      </c>
    </row>
    <row r="125" spans="1:7" ht="15.75">
      <c r="A125" s="465" t="str">
        <f t="shared" si="3"/>
        <v>КАРОЛ КАПИТАЛ МЕНИДЖМЪНТ ЕАД</v>
      </c>
      <c r="B125" s="466" t="str">
        <f t="shared" si="4"/>
        <v>РГ-08-05</v>
      </c>
      <c r="C125" s="467" t="str">
        <f t="shared" si="5"/>
        <v>31.12.2017</v>
      </c>
      <c r="D125" s="473" t="s">
        <v>115</v>
      </c>
      <c r="E125" s="474" t="s">
        <v>576</v>
      </c>
      <c r="F125" s="475" t="s">
        <v>388</v>
      </c>
      <c r="G125" s="469" t="e">
        <f>#REF!</f>
        <v>#REF!</v>
      </c>
    </row>
    <row r="126" spans="1:7" ht="15.75">
      <c r="A126" s="465" t="str">
        <f t="shared" si="3"/>
        <v>КАРОЛ КАПИТАЛ МЕНИДЖМЪНТ ЕАД</v>
      </c>
      <c r="B126" s="466" t="str">
        <f t="shared" si="4"/>
        <v>РГ-08-05</v>
      </c>
      <c r="C126" s="467" t="str">
        <f t="shared" si="5"/>
        <v>31.12.2017</v>
      </c>
      <c r="D126" s="473" t="s">
        <v>116</v>
      </c>
      <c r="E126" s="476" t="s">
        <v>577</v>
      </c>
      <c r="F126" s="475" t="s">
        <v>388</v>
      </c>
      <c r="G126" s="469" t="e">
        <f>#REF!</f>
        <v>#REF!</v>
      </c>
    </row>
    <row r="127" spans="1:7" ht="15.75">
      <c r="A127" s="465" t="str">
        <f t="shared" si="3"/>
        <v>КАРОЛ КАПИТАЛ МЕНИДЖМЪНТ ЕАД</v>
      </c>
      <c r="B127" s="466" t="str">
        <f t="shared" si="4"/>
        <v>РГ-08-05</v>
      </c>
      <c r="C127" s="467" t="str">
        <f t="shared" si="5"/>
        <v>31.12.2017</v>
      </c>
      <c r="D127" s="477" t="s">
        <v>117</v>
      </c>
      <c r="E127" s="478" t="s">
        <v>578</v>
      </c>
      <c r="F127" s="475" t="s">
        <v>388</v>
      </c>
      <c r="G127" s="469" t="e">
        <f>#REF!</f>
        <v>#REF!</v>
      </c>
    </row>
    <row r="128" spans="1:7" ht="15.75">
      <c r="A128" s="465" t="str">
        <f t="shared" si="3"/>
        <v>КАРОЛ КАПИТАЛ МЕНИДЖМЪНТ ЕАД</v>
      </c>
      <c r="B128" s="466" t="str">
        <f t="shared" si="4"/>
        <v>РГ-08-05</v>
      </c>
      <c r="C128" s="467" t="str">
        <f t="shared" si="5"/>
        <v>31.12.2017</v>
      </c>
      <c r="D128" s="477" t="s">
        <v>118</v>
      </c>
      <c r="E128" s="478" t="s">
        <v>624</v>
      </c>
      <c r="F128" s="475" t="s">
        <v>388</v>
      </c>
      <c r="G128" s="469" t="e">
        <f>#REF!</f>
        <v>#REF!</v>
      </c>
    </row>
    <row r="129" spans="1:7" ht="15.75">
      <c r="A129" s="465" t="str">
        <f t="shared" si="3"/>
        <v>КАРОЛ КАПИТАЛ МЕНИДЖМЪНТ ЕАД</v>
      </c>
      <c r="B129" s="466" t="str">
        <f t="shared" si="4"/>
        <v>РГ-08-05</v>
      </c>
      <c r="C129" s="467" t="str">
        <f t="shared" si="5"/>
        <v>31.12.2017</v>
      </c>
      <c r="D129" s="477" t="s">
        <v>119</v>
      </c>
      <c r="E129" s="478" t="s">
        <v>344</v>
      </c>
      <c r="F129" s="475" t="s">
        <v>388</v>
      </c>
      <c r="G129" s="469" t="e">
        <f>#REF!</f>
        <v>#REF!</v>
      </c>
    </row>
    <row r="130" spans="1:7" ht="15.75">
      <c r="A130" s="465" t="str">
        <f t="shared" si="3"/>
        <v>КАРОЛ КАПИТАЛ МЕНИДЖМЪНТ ЕАД</v>
      </c>
      <c r="B130" s="466" t="str">
        <f t="shared" si="4"/>
        <v>РГ-08-05</v>
      </c>
      <c r="C130" s="467" t="str">
        <f t="shared" si="5"/>
        <v>31.12.2017</v>
      </c>
      <c r="D130" s="477" t="s">
        <v>120</v>
      </c>
      <c r="E130" s="478" t="s">
        <v>345</v>
      </c>
      <c r="F130" s="475" t="s">
        <v>388</v>
      </c>
      <c r="G130" s="469" t="e">
        <f>#REF!</f>
        <v>#REF!</v>
      </c>
    </row>
    <row r="131" spans="1:7" ht="15.75">
      <c r="A131" s="465" t="str">
        <f t="shared" si="3"/>
        <v>КАРОЛ КАПИТАЛ МЕНИДЖМЪНТ ЕАД</v>
      </c>
      <c r="B131" s="466" t="str">
        <f t="shared" si="4"/>
        <v>РГ-08-05</v>
      </c>
      <c r="C131" s="467" t="str">
        <f t="shared" si="5"/>
        <v>31.12.2017</v>
      </c>
      <c r="D131" s="477" t="s">
        <v>121</v>
      </c>
      <c r="E131" s="478" t="s">
        <v>682</v>
      </c>
      <c r="F131" s="475" t="s">
        <v>388</v>
      </c>
      <c r="G131" s="469" t="e">
        <f>#REF!</f>
        <v>#REF!</v>
      </c>
    </row>
    <row r="132" spans="1:7" ht="15.75">
      <c r="A132" s="465" t="str">
        <f t="shared" si="3"/>
        <v>КАРОЛ КАПИТАЛ МЕНИДЖМЪНТ ЕАД</v>
      </c>
      <c r="B132" s="466" t="str">
        <f t="shared" si="4"/>
        <v>РГ-08-05</v>
      </c>
      <c r="C132" s="467" t="str">
        <f t="shared" si="5"/>
        <v>31.12.2017</v>
      </c>
      <c r="D132" s="479" t="s">
        <v>88</v>
      </c>
      <c r="E132" s="478" t="s">
        <v>683</v>
      </c>
      <c r="F132" s="475" t="s">
        <v>388</v>
      </c>
      <c r="G132" s="469" t="e">
        <f>#REF!</f>
        <v>#REF!</v>
      </c>
    </row>
    <row r="133" spans="1:7" ht="15.75">
      <c r="A133" s="465" t="str">
        <f t="shared" si="3"/>
        <v>КАРОЛ КАПИТАЛ МЕНИДЖМЪНТ ЕАД</v>
      </c>
      <c r="B133" s="466" t="str">
        <f t="shared" si="4"/>
        <v>РГ-08-05</v>
      </c>
      <c r="C133" s="467" t="str">
        <f t="shared" si="5"/>
        <v>31.12.2017</v>
      </c>
      <c r="D133" s="477" t="s">
        <v>87</v>
      </c>
      <c r="E133" s="478" t="s">
        <v>389</v>
      </c>
      <c r="F133" s="475" t="s">
        <v>388</v>
      </c>
      <c r="G133" s="469" t="e">
        <f>#REF!</f>
        <v>#REF!</v>
      </c>
    </row>
    <row r="134" spans="1:7" ht="15.75">
      <c r="A134" s="465" t="str">
        <f t="shared" si="3"/>
        <v>КАРОЛ КАПИТАЛ МЕНИДЖМЪНТ ЕАД</v>
      </c>
      <c r="B134" s="466" t="str">
        <f t="shared" si="4"/>
        <v>РГ-08-05</v>
      </c>
      <c r="C134" s="467" t="str">
        <f t="shared" si="5"/>
        <v>31.12.2017</v>
      </c>
      <c r="D134" s="473" t="s">
        <v>122</v>
      </c>
      <c r="E134" s="476" t="s">
        <v>579</v>
      </c>
      <c r="F134" s="475" t="s">
        <v>388</v>
      </c>
      <c r="G134" s="469" t="e">
        <f>#REF!</f>
        <v>#REF!</v>
      </c>
    </row>
    <row r="135" spans="1:7" ht="15.75">
      <c r="A135" s="465" t="str">
        <f t="shared" si="3"/>
        <v>КАРОЛ КАПИТАЛ МЕНИДЖМЪНТ ЕАД</v>
      </c>
      <c r="B135" s="466" t="str">
        <f t="shared" si="4"/>
        <v>РГ-08-05</v>
      </c>
      <c r="C135" s="467" t="str">
        <f t="shared" si="5"/>
        <v>31.12.2017</v>
      </c>
      <c r="D135" s="477" t="s">
        <v>123</v>
      </c>
      <c r="E135" s="478" t="s">
        <v>580</v>
      </c>
      <c r="F135" s="475" t="s">
        <v>388</v>
      </c>
      <c r="G135" s="469" t="e">
        <f>#REF!</f>
        <v>#REF!</v>
      </c>
    </row>
    <row r="136" spans="1:7" ht="15.75">
      <c r="A136" s="465" t="str">
        <f t="shared" si="3"/>
        <v>КАРОЛ КАПИТАЛ МЕНИДЖМЪНТ ЕАД</v>
      </c>
      <c r="B136" s="466" t="str">
        <f t="shared" si="4"/>
        <v>РГ-08-05</v>
      </c>
      <c r="C136" s="467" t="str">
        <f t="shared" si="5"/>
        <v>31.12.2017</v>
      </c>
      <c r="D136" s="477" t="s">
        <v>124</v>
      </c>
      <c r="E136" s="478" t="s">
        <v>346</v>
      </c>
      <c r="F136" s="475" t="s">
        <v>388</v>
      </c>
      <c r="G136" s="469" t="e">
        <f>#REF!</f>
        <v>#REF!</v>
      </c>
    </row>
    <row r="137" spans="1:7" ht="15.75">
      <c r="A137" s="465" t="str">
        <f t="shared" si="3"/>
        <v>КАРОЛ КАПИТАЛ МЕНИДЖМЪНТ ЕАД</v>
      </c>
      <c r="B137" s="466" t="str">
        <f t="shared" si="4"/>
        <v>РГ-08-05</v>
      </c>
      <c r="C137" s="467" t="str">
        <f t="shared" si="5"/>
        <v>31.12.2017</v>
      </c>
      <c r="D137" s="477" t="s">
        <v>125</v>
      </c>
      <c r="E137" s="478" t="s">
        <v>347</v>
      </c>
      <c r="F137" s="475" t="s">
        <v>388</v>
      </c>
      <c r="G137" s="469" t="e">
        <f>#REF!</f>
        <v>#REF!</v>
      </c>
    </row>
    <row r="138" spans="1:7" ht="15.75">
      <c r="A138" s="465" t="str">
        <f t="shared" si="3"/>
        <v>КАРОЛ КАПИТАЛ МЕНИДЖМЪНТ ЕАД</v>
      </c>
      <c r="B138" s="466" t="str">
        <f t="shared" si="4"/>
        <v>РГ-08-05</v>
      </c>
      <c r="C138" s="467" t="str">
        <f t="shared" si="5"/>
        <v>31.12.2017</v>
      </c>
      <c r="D138" s="477" t="s">
        <v>126</v>
      </c>
      <c r="E138" s="478" t="s">
        <v>348</v>
      </c>
      <c r="F138" s="475" t="s">
        <v>388</v>
      </c>
      <c r="G138" s="469" t="e">
        <f>#REF!</f>
        <v>#REF!</v>
      </c>
    </row>
    <row r="139" spans="1:7" ht="15.75">
      <c r="A139" s="465" t="str">
        <f t="shared" si="3"/>
        <v>КАРОЛ КАПИТАЛ МЕНИДЖМЪНТ ЕАД</v>
      </c>
      <c r="B139" s="466" t="str">
        <f t="shared" si="4"/>
        <v>РГ-08-05</v>
      </c>
      <c r="C139" s="467" t="str">
        <f t="shared" si="5"/>
        <v>31.12.2017</v>
      </c>
      <c r="D139" s="473" t="s">
        <v>127</v>
      </c>
      <c r="E139" s="476" t="s">
        <v>387</v>
      </c>
      <c r="F139" s="475" t="s">
        <v>388</v>
      </c>
      <c r="G139" s="469" t="e">
        <f>#REF!</f>
        <v>#REF!</v>
      </c>
    </row>
    <row r="140" spans="1:7" ht="15.75">
      <c r="A140" s="465" t="str">
        <f t="shared" si="3"/>
        <v>КАРОЛ КАПИТАЛ МЕНИДЖМЪНТ ЕАД</v>
      </c>
      <c r="B140" s="466" t="str">
        <f t="shared" si="4"/>
        <v>РГ-08-05</v>
      </c>
      <c r="C140" s="467" t="str">
        <f t="shared" si="5"/>
        <v>31.12.2017</v>
      </c>
      <c r="D140" s="473" t="s">
        <v>128</v>
      </c>
      <c r="E140" s="476" t="s">
        <v>581</v>
      </c>
      <c r="F140" s="475" t="s">
        <v>388</v>
      </c>
      <c r="G140" s="469" t="e">
        <f>#REF!</f>
        <v>#REF!</v>
      </c>
    </row>
    <row r="141" spans="1:7" ht="15.75">
      <c r="A141" s="465" t="str">
        <f t="shared" si="3"/>
        <v>КАРОЛ КАПИТАЛ МЕНИДЖМЪНТ ЕАД</v>
      </c>
      <c r="B141" s="466" t="str">
        <f t="shared" si="4"/>
        <v>РГ-08-05</v>
      </c>
      <c r="C141" s="467" t="str">
        <f t="shared" si="5"/>
        <v>31.12.2017</v>
      </c>
      <c r="D141" s="473" t="s">
        <v>129</v>
      </c>
      <c r="E141" s="476" t="s">
        <v>582</v>
      </c>
      <c r="F141" s="475" t="s">
        <v>388</v>
      </c>
      <c r="G141" s="469" t="e">
        <f>#REF!</f>
        <v>#REF!</v>
      </c>
    </row>
    <row r="142" spans="1:7" ht="15.75">
      <c r="A142" s="465" t="str">
        <f t="shared" si="3"/>
        <v>КАРОЛ КАПИТАЛ МЕНИДЖМЪНТ ЕАД</v>
      </c>
      <c r="B142" s="466" t="str">
        <f t="shared" si="4"/>
        <v>РГ-08-05</v>
      </c>
      <c r="C142" s="467" t="str">
        <f t="shared" si="5"/>
        <v>31.12.2017</v>
      </c>
      <c r="D142" s="473" t="s">
        <v>130</v>
      </c>
      <c r="E142" s="480" t="s">
        <v>1006</v>
      </c>
      <c r="F142" s="475" t="s">
        <v>388</v>
      </c>
      <c r="G142" s="469" t="e">
        <f>#REF!</f>
        <v>#REF!</v>
      </c>
    </row>
    <row r="143" spans="1:7" ht="15.75">
      <c r="A143" s="465" t="str">
        <f t="shared" si="3"/>
        <v>КАРОЛ КАПИТАЛ МЕНИДЖМЪНТ ЕАД</v>
      </c>
      <c r="B143" s="466" t="str">
        <f t="shared" si="4"/>
        <v>РГ-08-05</v>
      </c>
      <c r="C143" s="467" t="str">
        <f t="shared" si="5"/>
        <v>31.12.2017</v>
      </c>
      <c r="D143" s="468" t="s">
        <v>131</v>
      </c>
      <c r="E143" s="476" t="s">
        <v>584</v>
      </c>
      <c r="F143" s="475" t="s">
        <v>388</v>
      </c>
      <c r="G143" s="469" t="e">
        <f>#REF!</f>
        <v>#REF!</v>
      </c>
    </row>
    <row r="144" spans="1:7" ht="15.75">
      <c r="A144" s="465" t="str">
        <f t="shared" si="3"/>
        <v>КАРОЛ КАПИТАЛ МЕНИДЖМЪНТ ЕАД</v>
      </c>
      <c r="B144" s="466" t="str">
        <f t="shared" si="4"/>
        <v>РГ-08-05</v>
      </c>
      <c r="C144" s="467" t="str">
        <f t="shared" si="5"/>
        <v>31.12.2017</v>
      </c>
      <c r="D144" s="481" t="s">
        <v>132</v>
      </c>
      <c r="E144" s="476" t="s">
        <v>585</v>
      </c>
      <c r="F144" s="475" t="s">
        <v>388</v>
      </c>
      <c r="G144" s="469" t="e">
        <f>#REF!</f>
        <v>#REF!</v>
      </c>
    </row>
    <row r="145" spans="1:7" ht="15.75">
      <c r="A145" s="465" t="str">
        <f t="shared" si="3"/>
        <v>КАРОЛ КАПИТАЛ МЕНИДЖМЪНТ ЕАД</v>
      </c>
      <c r="B145" s="466" t="str">
        <f t="shared" si="4"/>
        <v>РГ-08-05</v>
      </c>
      <c r="C145" s="467" t="str">
        <f t="shared" si="5"/>
        <v>31.12.2017</v>
      </c>
      <c r="D145" s="481" t="s">
        <v>133</v>
      </c>
      <c r="E145" s="476" t="s">
        <v>1007</v>
      </c>
      <c r="F145" s="475" t="s">
        <v>388</v>
      </c>
      <c r="G145" s="469" t="e">
        <f>#REF!</f>
        <v>#REF!</v>
      </c>
    </row>
    <row r="146" spans="1:7" ht="15.75">
      <c r="A146" s="451" t="str">
        <f t="shared" si="3"/>
        <v>КАРОЛ КАПИТАЛ МЕНИДЖМЪНТ ЕАД</v>
      </c>
      <c r="B146" s="452" t="str">
        <f t="shared" si="4"/>
        <v>РГ-08-05</v>
      </c>
      <c r="C146" s="453" t="str">
        <f t="shared" si="5"/>
        <v>31.12.2017</v>
      </c>
      <c r="D146" s="454" t="s">
        <v>134</v>
      </c>
      <c r="E146" s="470" t="s">
        <v>401</v>
      </c>
      <c r="F146" s="456" t="s">
        <v>1011</v>
      </c>
      <c r="G146" s="457" t="e">
        <f>#REF!</f>
        <v>#REF!</v>
      </c>
    </row>
    <row r="147" spans="1:7" ht="15.75">
      <c r="A147" s="451" t="str">
        <f t="shared" si="3"/>
        <v>КАРОЛ КАПИТАЛ МЕНИДЖМЪНТ ЕАД</v>
      </c>
      <c r="B147" s="452" t="str">
        <f t="shared" si="4"/>
        <v>РГ-08-05</v>
      </c>
      <c r="C147" s="453" t="str">
        <f t="shared" si="5"/>
        <v>31.12.2017</v>
      </c>
      <c r="D147" s="458" t="s">
        <v>135</v>
      </c>
      <c r="E147" s="471" t="s">
        <v>476</v>
      </c>
      <c r="F147" s="456" t="s">
        <v>1011</v>
      </c>
      <c r="G147" s="457" t="e">
        <f>#REF!</f>
        <v>#REF!</v>
      </c>
    </row>
    <row r="148" spans="1:7" ht="15.75">
      <c r="A148" s="451" t="str">
        <f t="shared" si="3"/>
        <v>КАРОЛ КАПИТАЛ МЕНИДЖМЪНТ ЕАД</v>
      </c>
      <c r="B148" s="452" t="str">
        <f t="shared" si="4"/>
        <v>РГ-08-05</v>
      </c>
      <c r="C148" s="453" t="str">
        <f t="shared" si="5"/>
        <v>31.12.2017</v>
      </c>
      <c r="D148" s="458" t="s">
        <v>136</v>
      </c>
      <c r="E148" s="471" t="s">
        <v>477</v>
      </c>
      <c r="F148" s="456" t="s">
        <v>1011</v>
      </c>
      <c r="G148" s="457" t="e">
        <f>#REF!</f>
        <v>#REF!</v>
      </c>
    </row>
    <row r="149" spans="1:7" ht="15.75">
      <c r="A149" s="451" t="str">
        <f t="shared" si="3"/>
        <v>КАРОЛ КАПИТАЛ МЕНИДЖМЪНТ ЕАД</v>
      </c>
      <c r="B149" s="452" t="str">
        <f t="shared" si="4"/>
        <v>РГ-08-05</v>
      </c>
      <c r="C149" s="453" t="str">
        <f t="shared" si="5"/>
        <v>31.12.2017</v>
      </c>
      <c r="D149" s="458" t="s">
        <v>137</v>
      </c>
      <c r="E149" s="471" t="s">
        <v>478</v>
      </c>
      <c r="F149" s="456" t="s">
        <v>1011</v>
      </c>
      <c r="G149" s="457" t="e">
        <f>#REF!</f>
        <v>#REF!</v>
      </c>
    </row>
    <row r="150" spans="1:7" ht="15.75">
      <c r="A150" s="451" t="str">
        <f t="shared" si="3"/>
        <v>КАРОЛ КАПИТАЛ МЕНИДЖМЪНТ ЕАД</v>
      </c>
      <c r="B150" s="452" t="str">
        <f t="shared" si="4"/>
        <v>РГ-08-05</v>
      </c>
      <c r="C150" s="453" t="str">
        <f t="shared" si="5"/>
        <v>31.12.2017</v>
      </c>
      <c r="D150" s="458" t="s">
        <v>138</v>
      </c>
      <c r="E150" s="471" t="s">
        <v>479</v>
      </c>
      <c r="F150" s="456" t="s">
        <v>1011</v>
      </c>
      <c r="G150" s="457" t="e">
        <f>#REF!</f>
        <v>#REF!</v>
      </c>
    </row>
    <row r="151" spans="1:7" ht="15.75">
      <c r="A151" s="451" t="str">
        <f t="shared" si="3"/>
        <v>КАРОЛ КАПИТАЛ МЕНИДЖМЪНТ ЕАД</v>
      </c>
      <c r="B151" s="452" t="str">
        <f t="shared" si="4"/>
        <v>РГ-08-05</v>
      </c>
      <c r="C151" s="453" t="str">
        <f t="shared" si="5"/>
        <v>31.12.2017</v>
      </c>
      <c r="D151" s="458" t="s">
        <v>139</v>
      </c>
      <c r="E151" s="471" t="s">
        <v>480</v>
      </c>
      <c r="F151" s="456" t="s">
        <v>1011</v>
      </c>
      <c r="G151" s="457" t="e">
        <f>#REF!</f>
        <v>#REF!</v>
      </c>
    </row>
    <row r="152" spans="1:7" ht="15.75">
      <c r="A152" s="451" t="str">
        <f t="shared" si="3"/>
        <v>КАРОЛ КАПИТАЛ МЕНИДЖМЪНТ ЕАД</v>
      </c>
      <c r="B152" s="452" t="str">
        <f t="shared" si="4"/>
        <v>РГ-08-05</v>
      </c>
      <c r="C152" s="453" t="str">
        <f t="shared" si="5"/>
        <v>31.12.2017</v>
      </c>
      <c r="D152" s="454" t="s">
        <v>140</v>
      </c>
      <c r="E152" s="470" t="s">
        <v>601</v>
      </c>
      <c r="F152" s="456" t="s">
        <v>1011</v>
      </c>
      <c r="G152" s="457" t="e">
        <f>#REF!</f>
        <v>#REF!</v>
      </c>
    </row>
    <row r="153" spans="1:7" ht="15.75">
      <c r="A153" s="451" t="str">
        <f t="shared" si="3"/>
        <v>КАРОЛ КАПИТАЛ МЕНИДЖМЪНТ ЕАД</v>
      </c>
      <c r="B153" s="452" t="str">
        <f t="shared" si="4"/>
        <v>РГ-08-05</v>
      </c>
      <c r="C153" s="453" t="str">
        <f t="shared" si="5"/>
        <v>31.12.2017</v>
      </c>
      <c r="D153" s="458" t="s">
        <v>141</v>
      </c>
      <c r="E153" s="471" t="s">
        <v>1038</v>
      </c>
      <c r="F153" s="456" t="s">
        <v>1011</v>
      </c>
      <c r="G153" s="457" t="e">
        <f>#REF!</f>
        <v>#REF!</v>
      </c>
    </row>
    <row r="154" spans="1:7" ht="15.75">
      <c r="A154" s="451" t="str">
        <f t="shared" si="3"/>
        <v>КАРОЛ КАПИТАЛ МЕНИДЖМЪНТ ЕАД</v>
      </c>
      <c r="B154" s="452" t="str">
        <f t="shared" si="4"/>
        <v>РГ-08-05</v>
      </c>
      <c r="C154" s="453" t="str">
        <f t="shared" si="5"/>
        <v>31.12.2017</v>
      </c>
      <c r="D154" s="458" t="s">
        <v>142</v>
      </c>
      <c r="E154" s="471" t="s">
        <v>1039</v>
      </c>
      <c r="F154" s="456" t="s">
        <v>1011</v>
      </c>
      <c r="G154" s="457" t="e">
        <f>#REF!</f>
        <v>#REF!</v>
      </c>
    </row>
    <row r="155" spans="1:7" ht="15.75">
      <c r="A155" s="451" t="str">
        <f t="shared" si="3"/>
        <v>КАРОЛ КАПИТАЛ МЕНИДЖМЪНТ ЕАД</v>
      </c>
      <c r="B155" s="452" t="str">
        <f t="shared" si="4"/>
        <v>РГ-08-05</v>
      </c>
      <c r="C155" s="453" t="str">
        <f t="shared" si="5"/>
        <v>31.12.2017</v>
      </c>
      <c r="D155" s="458" t="s">
        <v>143</v>
      </c>
      <c r="E155" s="471" t="s">
        <v>1040</v>
      </c>
      <c r="F155" s="456" t="s">
        <v>1011</v>
      </c>
      <c r="G155" s="457" t="e">
        <f>#REF!</f>
        <v>#REF!</v>
      </c>
    </row>
    <row r="156" spans="1:7" ht="15.75">
      <c r="A156" s="451" t="str">
        <f t="shared" si="3"/>
        <v>КАРОЛ КАПИТАЛ МЕНИДЖМЪНТ ЕАД</v>
      </c>
      <c r="B156" s="452" t="str">
        <f t="shared" si="4"/>
        <v>РГ-08-05</v>
      </c>
      <c r="C156" s="453" t="str">
        <f t="shared" si="5"/>
        <v>31.12.2017</v>
      </c>
      <c r="D156" s="458" t="s">
        <v>144</v>
      </c>
      <c r="E156" s="471" t="s">
        <v>1041</v>
      </c>
      <c r="F156" s="456" t="s">
        <v>1011</v>
      </c>
      <c r="G156" s="457" t="e">
        <f>#REF!</f>
        <v>#REF!</v>
      </c>
    </row>
    <row r="157" spans="1:7" ht="15.75">
      <c r="A157" s="451" t="str">
        <f aca="true" t="shared" si="6" ref="A157:A172">UDName</f>
        <v>КАРОЛ КАПИТАЛ МЕНИДЖМЪНТ ЕАД</v>
      </c>
      <c r="B157" s="452" t="str">
        <f aca="true" t="shared" si="7" ref="B157:B172">UDRG</f>
        <v>РГ-08-05</v>
      </c>
      <c r="C157" s="453" t="str">
        <f t="shared" si="5"/>
        <v>31.12.2017</v>
      </c>
      <c r="D157" s="458" t="s">
        <v>145</v>
      </c>
      <c r="E157" s="471" t="s">
        <v>1042</v>
      </c>
      <c r="F157" s="456" t="s">
        <v>1011</v>
      </c>
      <c r="G157" s="457" t="e">
        <f>#REF!</f>
        <v>#REF!</v>
      </c>
    </row>
    <row r="158" spans="1:7" ht="15.75">
      <c r="A158" s="451" t="str">
        <f t="shared" si="6"/>
        <v>КАРОЛ КАПИТАЛ МЕНИДЖМЪНТ ЕАД</v>
      </c>
      <c r="B158" s="452" t="str">
        <f t="shared" si="7"/>
        <v>РГ-08-05</v>
      </c>
      <c r="C158" s="453" t="str">
        <f t="shared" si="5"/>
        <v>31.12.2017</v>
      </c>
      <c r="D158" s="458" t="s">
        <v>146</v>
      </c>
      <c r="E158" s="471" t="s">
        <v>1043</v>
      </c>
      <c r="F158" s="456" t="s">
        <v>1011</v>
      </c>
      <c r="G158" s="457" t="e">
        <f>#REF!</f>
        <v>#REF!</v>
      </c>
    </row>
    <row r="159" spans="1:7" ht="15.75">
      <c r="A159" s="451" t="str">
        <f t="shared" si="6"/>
        <v>КАРОЛ КАПИТАЛ МЕНИДЖМЪНТ ЕАД</v>
      </c>
      <c r="B159" s="452" t="str">
        <f t="shared" si="7"/>
        <v>РГ-08-05</v>
      </c>
      <c r="C159" s="453" t="str">
        <f aca="true" t="shared" si="8" ref="C159:C172">EndDate</f>
        <v>31.12.2017</v>
      </c>
      <c r="D159" s="458" t="s">
        <v>147</v>
      </c>
      <c r="E159" s="471" t="s">
        <v>1044</v>
      </c>
      <c r="F159" s="456" t="s">
        <v>1011</v>
      </c>
      <c r="G159" s="457" t="e">
        <f>#REF!</f>
        <v>#REF!</v>
      </c>
    </row>
    <row r="160" spans="1:7" ht="15.75">
      <c r="A160" s="451" t="str">
        <f t="shared" si="6"/>
        <v>КАРОЛ КАПИТАЛ МЕНИДЖМЪНТ ЕАД</v>
      </c>
      <c r="B160" s="452" t="str">
        <f t="shared" si="7"/>
        <v>РГ-08-05</v>
      </c>
      <c r="C160" s="453" t="str">
        <f t="shared" si="8"/>
        <v>31.12.2017</v>
      </c>
      <c r="D160" s="458" t="s">
        <v>148</v>
      </c>
      <c r="E160" s="471" t="s">
        <v>1045</v>
      </c>
      <c r="F160" s="456" t="s">
        <v>1011</v>
      </c>
      <c r="G160" s="457" t="e">
        <f>#REF!</f>
        <v>#REF!</v>
      </c>
    </row>
    <row r="161" spans="1:7" ht="15.75">
      <c r="A161" s="451" t="str">
        <f t="shared" si="6"/>
        <v>КАРОЛ КАПИТАЛ МЕНИДЖМЪНТ ЕАД</v>
      </c>
      <c r="B161" s="452" t="str">
        <f t="shared" si="7"/>
        <v>РГ-08-05</v>
      </c>
      <c r="C161" s="453" t="str">
        <f t="shared" si="8"/>
        <v>31.12.2017</v>
      </c>
      <c r="D161" s="458" t="s">
        <v>149</v>
      </c>
      <c r="E161" s="471" t="s">
        <v>1046</v>
      </c>
      <c r="F161" s="456" t="s">
        <v>1011</v>
      </c>
      <c r="G161" s="457" t="e">
        <f>#REF!</f>
        <v>#REF!</v>
      </c>
    </row>
    <row r="162" spans="1:7" ht="15.75">
      <c r="A162" s="451" t="str">
        <f t="shared" si="6"/>
        <v>КАРОЛ КАПИТАЛ МЕНИДЖМЪНТ ЕАД</v>
      </c>
      <c r="B162" s="452" t="str">
        <f t="shared" si="7"/>
        <v>РГ-08-05</v>
      </c>
      <c r="C162" s="453" t="str">
        <f t="shared" si="8"/>
        <v>31.12.2017</v>
      </c>
      <c r="D162" s="458" t="s">
        <v>150</v>
      </c>
      <c r="E162" s="471" t="s">
        <v>402</v>
      </c>
      <c r="F162" s="456" t="s">
        <v>1011</v>
      </c>
      <c r="G162" s="457" t="e">
        <f>#REF!</f>
        <v>#REF!</v>
      </c>
    </row>
    <row r="163" spans="1:7" ht="15.75">
      <c r="A163" s="451" t="str">
        <f t="shared" si="6"/>
        <v>КАРОЛ КАПИТАЛ МЕНИДЖМЪНТ ЕАД</v>
      </c>
      <c r="B163" s="452" t="str">
        <f t="shared" si="7"/>
        <v>РГ-08-05</v>
      </c>
      <c r="C163" s="453" t="str">
        <f t="shared" si="8"/>
        <v>31.12.2017</v>
      </c>
      <c r="D163" s="454" t="s">
        <v>151</v>
      </c>
      <c r="E163" s="470" t="s">
        <v>482</v>
      </c>
      <c r="F163" s="456" t="s">
        <v>1011</v>
      </c>
      <c r="G163" s="457" t="e">
        <f>#REF!</f>
        <v>#REF!</v>
      </c>
    </row>
    <row r="164" spans="1:7" ht="15.75">
      <c r="A164" s="451" t="str">
        <f t="shared" si="6"/>
        <v>КАРОЛ КАПИТАЛ МЕНИДЖМЪНТ ЕАД</v>
      </c>
      <c r="B164" s="452" t="str">
        <f t="shared" si="7"/>
        <v>РГ-08-05</v>
      </c>
      <c r="C164" s="453" t="str">
        <f t="shared" si="8"/>
        <v>31.12.2017</v>
      </c>
      <c r="D164" s="458" t="s">
        <v>152</v>
      </c>
      <c r="E164" s="471" t="s">
        <v>483</v>
      </c>
      <c r="F164" s="456" t="s">
        <v>1011</v>
      </c>
      <c r="G164" s="457" t="e">
        <f>#REF!</f>
        <v>#REF!</v>
      </c>
    </row>
    <row r="165" spans="1:7" ht="15.75">
      <c r="A165" s="451" t="str">
        <f t="shared" si="6"/>
        <v>КАРОЛ КАПИТАЛ МЕНИДЖМЪНТ ЕАД</v>
      </c>
      <c r="B165" s="452" t="str">
        <f t="shared" si="7"/>
        <v>РГ-08-05</v>
      </c>
      <c r="C165" s="453" t="str">
        <f t="shared" si="8"/>
        <v>31.12.2017</v>
      </c>
      <c r="D165" s="458" t="s">
        <v>153</v>
      </c>
      <c r="E165" s="471" t="s">
        <v>486</v>
      </c>
      <c r="F165" s="456" t="s">
        <v>1011</v>
      </c>
      <c r="G165" s="457" t="e">
        <f>#REF!</f>
        <v>#REF!</v>
      </c>
    </row>
    <row r="166" spans="1:7" ht="15.75">
      <c r="A166" s="451" t="str">
        <f t="shared" si="6"/>
        <v>КАРОЛ КАПИТАЛ МЕНИДЖМЪНТ ЕАД</v>
      </c>
      <c r="B166" s="452" t="str">
        <f t="shared" si="7"/>
        <v>РГ-08-05</v>
      </c>
      <c r="C166" s="453" t="str">
        <f t="shared" si="8"/>
        <v>31.12.2017</v>
      </c>
      <c r="D166" s="458" t="s">
        <v>154</v>
      </c>
      <c r="E166" s="471" t="s">
        <v>484</v>
      </c>
      <c r="F166" s="456" t="s">
        <v>1011</v>
      </c>
      <c r="G166" s="457" t="e">
        <f>#REF!</f>
        <v>#REF!</v>
      </c>
    </row>
    <row r="167" spans="1:7" ht="15.75">
      <c r="A167" s="451" t="str">
        <f t="shared" si="6"/>
        <v>КАРОЛ КАПИТАЛ МЕНИДЖМЪНТ ЕАД</v>
      </c>
      <c r="B167" s="452" t="str">
        <f t="shared" si="7"/>
        <v>РГ-08-05</v>
      </c>
      <c r="C167" s="453" t="str">
        <f t="shared" si="8"/>
        <v>31.12.2017</v>
      </c>
      <c r="D167" s="458" t="s">
        <v>155</v>
      </c>
      <c r="E167" s="471" t="s">
        <v>479</v>
      </c>
      <c r="F167" s="456" t="s">
        <v>1011</v>
      </c>
      <c r="G167" s="457" t="e">
        <f>#REF!</f>
        <v>#REF!</v>
      </c>
    </row>
    <row r="168" spans="1:7" ht="15.75">
      <c r="A168" s="451" t="str">
        <f t="shared" si="6"/>
        <v>КАРОЛ КАПИТАЛ МЕНИДЖМЪНТ ЕАД</v>
      </c>
      <c r="B168" s="452" t="str">
        <f t="shared" si="7"/>
        <v>РГ-08-05</v>
      </c>
      <c r="C168" s="453" t="str">
        <f t="shared" si="8"/>
        <v>31.12.2017</v>
      </c>
      <c r="D168" s="458" t="s">
        <v>156</v>
      </c>
      <c r="E168" s="471" t="s">
        <v>485</v>
      </c>
      <c r="F168" s="456" t="s">
        <v>1011</v>
      </c>
      <c r="G168" s="457" t="e">
        <f>#REF!</f>
        <v>#REF!</v>
      </c>
    </row>
    <row r="169" spans="1:7" ht="15.75">
      <c r="A169" s="451" t="str">
        <f t="shared" si="6"/>
        <v>КАРОЛ КАПИТАЛ МЕНИДЖМЪНТ ЕАД</v>
      </c>
      <c r="B169" s="452" t="str">
        <f t="shared" si="7"/>
        <v>РГ-08-05</v>
      </c>
      <c r="C169" s="453" t="str">
        <f t="shared" si="8"/>
        <v>31.12.2017</v>
      </c>
      <c r="D169" s="458" t="s">
        <v>157</v>
      </c>
      <c r="E169" s="471" t="s">
        <v>403</v>
      </c>
      <c r="F169" s="456" t="s">
        <v>1011</v>
      </c>
      <c r="G169" s="457" t="e">
        <f>#REF!</f>
        <v>#REF!</v>
      </c>
    </row>
    <row r="170" spans="1:7" ht="47.25">
      <c r="A170" s="451" t="str">
        <f t="shared" si="6"/>
        <v>КАРОЛ КАПИТАЛ МЕНИДЖМЪНТ ЕАД</v>
      </c>
      <c r="B170" s="452" t="str">
        <f t="shared" si="7"/>
        <v>РГ-08-05</v>
      </c>
      <c r="C170" s="453" t="str">
        <f t="shared" si="8"/>
        <v>31.12.2017</v>
      </c>
      <c r="D170" s="454" t="s">
        <v>158</v>
      </c>
      <c r="E170" s="455" t="s">
        <v>404</v>
      </c>
      <c r="F170" s="456" t="s">
        <v>1011</v>
      </c>
      <c r="G170" s="457" t="e">
        <f>#REF!</f>
        <v>#REF!</v>
      </c>
    </row>
    <row r="171" spans="1:7" ht="47.25">
      <c r="A171" s="451" t="str">
        <f t="shared" si="6"/>
        <v>КАРОЛ КАПИТАЛ МЕНИДЖМЪНТ ЕАД</v>
      </c>
      <c r="B171" s="452" t="str">
        <f t="shared" si="7"/>
        <v>РГ-08-05</v>
      </c>
      <c r="C171" s="453" t="str">
        <f t="shared" si="8"/>
        <v>31.12.2017</v>
      </c>
      <c r="D171" s="454" t="s">
        <v>159</v>
      </c>
      <c r="E171" s="455" t="s">
        <v>405</v>
      </c>
      <c r="F171" s="456" t="s">
        <v>1011</v>
      </c>
      <c r="G171" s="457" t="e">
        <f>#REF!</f>
        <v>#REF!</v>
      </c>
    </row>
    <row r="172" spans="1:7" ht="15.75">
      <c r="A172" s="451" t="str">
        <f t="shared" si="6"/>
        <v>КАРОЛ КАПИТАЛ МЕНИДЖМЪНТ ЕАД</v>
      </c>
      <c r="B172" s="452" t="str">
        <f t="shared" si="7"/>
        <v>РГ-08-05</v>
      </c>
      <c r="C172" s="453" t="str">
        <f t="shared" si="8"/>
        <v>31.12.2017</v>
      </c>
      <c r="D172" s="458" t="s">
        <v>160</v>
      </c>
      <c r="E172" s="472" t="s">
        <v>481</v>
      </c>
      <c r="F172" s="456" t="s">
        <v>1011</v>
      </c>
      <c r="G172" s="457" t="e">
        <f>#REF!</f>
        <v>#REF!</v>
      </c>
    </row>
    <row r="173" spans="1:7" ht="31.5">
      <c r="A173" s="439" t="str">
        <f aca="true" t="shared" si="9" ref="A173:A223">UDName</f>
        <v>КАРОЛ КАПИТАЛ МЕНИДЖМЪНТ ЕАД</v>
      </c>
      <c r="B173" s="440" t="str">
        <f aca="true" t="shared" si="10" ref="B173:B223">UDRG</f>
        <v>РГ-08-05</v>
      </c>
      <c r="C173" s="441" t="str">
        <f aca="true" t="shared" si="11" ref="C173:C224">EndDate</f>
        <v>31.12.2017</v>
      </c>
      <c r="D173" s="442" t="s">
        <v>161</v>
      </c>
      <c r="E173" s="443" t="s">
        <v>433</v>
      </c>
      <c r="F173" s="444" t="s">
        <v>1001</v>
      </c>
      <c r="G173" s="445" t="e">
        <f>#REF!</f>
        <v>#REF!</v>
      </c>
    </row>
    <row r="174" spans="1:7" ht="15.75">
      <c r="A174" s="439" t="str">
        <f t="shared" si="9"/>
        <v>КАРОЛ КАПИТАЛ МЕНИДЖМЪНТ ЕАД</v>
      </c>
      <c r="B174" s="440" t="str">
        <f t="shared" si="10"/>
        <v>РГ-08-05</v>
      </c>
      <c r="C174" s="441" t="str">
        <f t="shared" si="11"/>
        <v>31.12.2017</v>
      </c>
      <c r="D174" s="442" t="s">
        <v>161</v>
      </c>
      <c r="E174" s="443" t="s">
        <v>244</v>
      </c>
      <c r="F174" s="444" t="s">
        <v>1001</v>
      </c>
      <c r="G174" s="445" t="e">
        <f>#REF!</f>
        <v>#REF!</v>
      </c>
    </row>
    <row r="175" spans="1:7" ht="15.75">
      <c r="A175" s="439" t="str">
        <f t="shared" si="9"/>
        <v>КАРОЛ КАПИТАЛ МЕНИДЖМЪНТ ЕАД</v>
      </c>
      <c r="B175" s="440" t="str">
        <f t="shared" si="10"/>
        <v>РГ-08-05</v>
      </c>
      <c r="C175" s="441" t="str">
        <f t="shared" si="11"/>
        <v>31.12.2017</v>
      </c>
      <c r="D175" s="442"/>
      <c r="E175" s="443" t="s">
        <v>245</v>
      </c>
      <c r="F175" s="444" t="s">
        <v>1001</v>
      </c>
      <c r="G175" s="445" t="e">
        <f>#REF!</f>
        <v>#REF!</v>
      </c>
    </row>
    <row r="176" spans="1:7" ht="31.5">
      <c r="A176" s="439" t="str">
        <f t="shared" si="9"/>
        <v>КАРОЛ КАПИТАЛ МЕНИДЖМЪНТ ЕАД</v>
      </c>
      <c r="B176" s="440" t="str">
        <f t="shared" si="10"/>
        <v>РГ-08-05</v>
      </c>
      <c r="C176" s="441" t="str">
        <f t="shared" si="11"/>
        <v>31.12.2017</v>
      </c>
      <c r="D176" s="442" t="s">
        <v>163</v>
      </c>
      <c r="E176" s="446" t="s">
        <v>491</v>
      </c>
      <c r="F176" s="444" t="s">
        <v>1001</v>
      </c>
      <c r="G176" s="445" t="e">
        <f>#REF!</f>
        <v>#REF!</v>
      </c>
    </row>
    <row r="177" spans="1:7" ht="31.5">
      <c r="A177" s="439" t="str">
        <f t="shared" si="9"/>
        <v>КАРОЛ КАПИТАЛ МЕНИДЖМЪНТ ЕАД</v>
      </c>
      <c r="B177" s="440" t="str">
        <f t="shared" si="10"/>
        <v>РГ-08-05</v>
      </c>
      <c r="C177" s="441" t="str">
        <f t="shared" si="11"/>
        <v>31.12.2017</v>
      </c>
      <c r="D177" s="447" t="s">
        <v>164</v>
      </c>
      <c r="E177" s="446" t="s">
        <v>492</v>
      </c>
      <c r="F177" s="444" t="s">
        <v>1001</v>
      </c>
      <c r="G177" s="445" t="e">
        <f>#REF!</f>
        <v>#REF!</v>
      </c>
    </row>
    <row r="178" spans="1:7" ht="31.5">
      <c r="A178" s="439" t="str">
        <f t="shared" si="9"/>
        <v>КАРОЛ КАПИТАЛ МЕНИДЖМЪНТ ЕАД</v>
      </c>
      <c r="B178" s="440" t="str">
        <f t="shared" si="10"/>
        <v>РГ-08-05</v>
      </c>
      <c r="C178" s="441" t="str">
        <f t="shared" si="11"/>
        <v>31.12.2017</v>
      </c>
      <c r="D178" s="447" t="s">
        <v>165</v>
      </c>
      <c r="E178" s="443" t="s">
        <v>246</v>
      </c>
      <c r="F178" s="444" t="s">
        <v>1001</v>
      </c>
      <c r="G178" s="445" t="e">
        <f>#REF!</f>
        <v>#REF!</v>
      </c>
    </row>
    <row r="179" spans="1:7" ht="15.75">
      <c r="A179" s="439" t="str">
        <f t="shared" si="9"/>
        <v>КАРОЛ КАПИТАЛ МЕНИДЖМЪНТ ЕАД</v>
      </c>
      <c r="B179" s="440" t="str">
        <f t="shared" si="10"/>
        <v>РГ-08-05</v>
      </c>
      <c r="C179" s="441" t="str">
        <f t="shared" si="11"/>
        <v>31.12.2017</v>
      </c>
      <c r="D179" s="442" t="s">
        <v>166</v>
      </c>
      <c r="E179" s="443" t="s">
        <v>493</v>
      </c>
      <c r="F179" s="444" t="s">
        <v>1001</v>
      </c>
      <c r="G179" s="445" t="e">
        <f>#REF!</f>
        <v>#REF!</v>
      </c>
    </row>
    <row r="180" spans="1:7" ht="15.75">
      <c r="A180" s="439" t="str">
        <f t="shared" si="9"/>
        <v>КАРОЛ КАПИТАЛ МЕНИДЖМЪНТ ЕАД</v>
      </c>
      <c r="B180" s="440" t="str">
        <f t="shared" si="10"/>
        <v>РГ-08-05</v>
      </c>
      <c r="C180" s="441" t="str">
        <f t="shared" si="11"/>
        <v>31.12.2017</v>
      </c>
      <c r="D180" s="442" t="s">
        <v>167</v>
      </c>
      <c r="E180" s="448" t="s">
        <v>487</v>
      </c>
      <c r="F180" s="444" t="s">
        <v>1001</v>
      </c>
      <c r="G180" s="445" t="e">
        <f>#REF!</f>
        <v>#REF!</v>
      </c>
    </row>
    <row r="181" spans="1:7" ht="15.75">
      <c r="A181" s="439" t="str">
        <f t="shared" si="9"/>
        <v>КАРОЛ КАПИТАЛ МЕНИДЖМЪНТ ЕАД</v>
      </c>
      <c r="B181" s="440" t="str">
        <f t="shared" si="10"/>
        <v>РГ-08-05</v>
      </c>
      <c r="C181" s="441" t="str">
        <f t="shared" si="11"/>
        <v>31.12.2017</v>
      </c>
      <c r="D181" s="447" t="s">
        <v>168</v>
      </c>
      <c r="E181" s="448" t="s">
        <v>488</v>
      </c>
      <c r="F181" s="444" t="s">
        <v>1001</v>
      </c>
      <c r="G181" s="445" t="e">
        <f>#REF!</f>
        <v>#REF!</v>
      </c>
    </row>
    <row r="182" spans="1:7" ht="15.75">
      <c r="A182" s="439" t="str">
        <f t="shared" si="9"/>
        <v>КАРОЛ КАПИТАЛ МЕНИДЖМЪНТ ЕАД</v>
      </c>
      <c r="B182" s="440" t="str">
        <f t="shared" si="10"/>
        <v>РГ-08-05</v>
      </c>
      <c r="C182" s="441" t="str">
        <f t="shared" si="11"/>
        <v>31.12.2017</v>
      </c>
      <c r="D182" s="447" t="s">
        <v>169</v>
      </c>
      <c r="E182" s="443" t="s">
        <v>355</v>
      </c>
      <c r="F182" s="444" t="s">
        <v>1001</v>
      </c>
      <c r="G182" s="445" t="e">
        <f>#REF!</f>
        <v>#REF!</v>
      </c>
    </row>
    <row r="183" spans="1:7" ht="15.75">
      <c r="A183" s="439" t="str">
        <f t="shared" si="9"/>
        <v>КАРОЛ КАПИТАЛ МЕНИДЖМЪНТ ЕАД</v>
      </c>
      <c r="B183" s="440" t="str">
        <f t="shared" si="10"/>
        <v>РГ-08-05</v>
      </c>
      <c r="C183" s="441" t="str">
        <f t="shared" si="11"/>
        <v>31.12.2017</v>
      </c>
      <c r="D183" s="442" t="s">
        <v>170</v>
      </c>
      <c r="E183" s="448" t="s">
        <v>487</v>
      </c>
      <c r="F183" s="444" t="s">
        <v>1001</v>
      </c>
      <c r="G183" s="445" t="e">
        <f>#REF!</f>
        <v>#REF!</v>
      </c>
    </row>
    <row r="184" spans="1:7" ht="15.75">
      <c r="A184" s="439" t="str">
        <f t="shared" si="9"/>
        <v>КАРОЛ КАПИТАЛ МЕНИДЖМЪНТ ЕАД</v>
      </c>
      <c r="B184" s="440" t="str">
        <f t="shared" si="10"/>
        <v>РГ-08-05</v>
      </c>
      <c r="C184" s="441" t="str">
        <f t="shared" si="11"/>
        <v>31.12.2017</v>
      </c>
      <c r="D184" s="447" t="s">
        <v>171</v>
      </c>
      <c r="E184" s="448" t="s">
        <v>488</v>
      </c>
      <c r="F184" s="444" t="s">
        <v>1001</v>
      </c>
      <c r="G184" s="445" t="e">
        <f>#REF!</f>
        <v>#REF!</v>
      </c>
    </row>
    <row r="185" spans="1:7" ht="15.75">
      <c r="A185" s="439" t="str">
        <f t="shared" si="9"/>
        <v>КАРОЛ КАПИТАЛ МЕНИДЖМЪНТ ЕАД</v>
      </c>
      <c r="B185" s="440" t="str">
        <f t="shared" si="10"/>
        <v>РГ-08-05</v>
      </c>
      <c r="C185" s="441" t="str">
        <f t="shared" si="11"/>
        <v>31.12.2017</v>
      </c>
      <c r="D185" s="447" t="s">
        <v>172</v>
      </c>
      <c r="E185" s="443" t="s">
        <v>247</v>
      </c>
      <c r="F185" s="444" t="s">
        <v>1001</v>
      </c>
      <c r="G185" s="445" t="e">
        <f>#REF!</f>
        <v>#REF!</v>
      </c>
    </row>
    <row r="186" spans="1:7" ht="15.75">
      <c r="A186" s="439" t="str">
        <f t="shared" si="9"/>
        <v>КАРОЛ КАПИТАЛ МЕНИДЖМЪНТ ЕАД</v>
      </c>
      <c r="B186" s="440" t="str">
        <f t="shared" si="10"/>
        <v>РГ-08-05</v>
      </c>
      <c r="C186" s="441" t="str">
        <f t="shared" si="11"/>
        <v>31.12.2017</v>
      </c>
      <c r="D186" s="442" t="s">
        <v>173</v>
      </c>
      <c r="E186" s="448" t="s">
        <v>248</v>
      </c>
      <c r="F186" s="444" t="s">
        <v>1001</v>
      </c>
      <c r="G186" s="445" t="e">
        <f>#REF!</f>
        <v>#REF!</v>
      </c>
    </row>
    <row r="187" spans="1:7" ht="15.75">
      <c r="A187" s="439" t="str">
        <f t="shared" si="9"/>
        <v>КАРОЛ КАПИТАЛ МЕНИДЖМЪНТ ЕАД</v>
      </c>
      <c r="B187" s="440" t="str">
        <f t="shared" si="10"/>
        <v>РГ-08-05</v>
      </c>
      <c r="C187" s="441" t="str">
        <f t="shared" si="11"/>
        <v>31.12.2017</v>
      </c>
      <c r="D187" s="447" t="s">
        <v>174</v>
      </c>
      <c r="E187" s="449" t="s">
        <v>490</v>
      </c>
      <c r="F187" s="444" t="s">
        <v>1001</v>
      </c>
      <c r="G187" s="445" t="e">
        <f>#REF!</f>
        <v>#REF!</v>
      </c>
    </row>
    <row r="188" spans="1:7" ht="15.75">
      <c r="A188" s="439" t="str">
        <f t="shared" si="9"/>
        <v>КАРОЛ КАПИТАЛ МЕНИДЖМЪНТ ЕАД</v>
      </c>
      <c r="B188" s="440" t="str">
        <f t="shared" si="10"/>
        <v>РГ-08-05</v>
      </c>
      <c r="C188" s="441" t="str">
        <f t="shared" si="11"/>
        <v>31.12.2017</v>
      </c>
      <c r="D188" s="447" t="s">
        <v>175</v>
      </c>
      <c r="E188" s="449" t="s">
        <v>489</v>
      </c>
      <c r="F188" s="444" t="s">
        <v>1001</v>
      </c>
      <c r="G188" s="445" t="e">
        <f>#REF!</f>
        <v>#REF!</v>
      </c>
    </row>
    <row r="189" spans="1:7" ht="15.75">
      <c r="A189" s="439" t="str">
        <f t="shared" si="9"/>
        <v>КАРОЛ КАПИТАЛ МЕНИДЖМЪНТ ЕАД</v>
      </c>
      <c r="B189" s="440" t="str">
        <f t="shared" si="10"/>
        <v>РГ-08-05</v>
      </c>
      <c r="C189" s="441" t="str">
        <f t="shared" si="11"/>
        <v>31.12.2017</v>
      </c>
      <c r="D189" s="447" t="s">
        <v>176</v>
      </c>
      <c r="E189" s="448" t="s">
        <v>249</v>
      </c>
      <c r="F189" s="444" t="s">
        <v>1001</v>
      </c>
      <c r="G189" s="445" t="e">
        <f>#REF!</f>
        <v>#REF!</v>
      </c>
    </row>
    <row r="190" spans="1:7" ht="47.25">
      <c r="A190" s="439" t="str">
        <f t="shared" si="9"/>
        <v>КАРОЛ КАПИТАЛ МЕНИДЖМЪНТ ЕАД</v>
      </c>
      <c r="B190" s="440" t="str">
        <f t="shared" si="10"/>
        <v>РГ-08-05</v>
      </c>
      <c r="C190" s="441" t="str">
        <f t="shared" si="11"/>
        <v>31.12.2017</v>
      </c>
      <c r="D190" s="447" t="s">
        <v>177</v>
      </c>
      <c r="E190" s="448" t="s">
        <v>989</v>
      </c>
      <c r="F190" s="444" t="s">
        <v>1001</v>
      </c>
      <c r="G190" s="445" t="e">
        <f>#REF!</f>
        <v>#REF!</v>
      </c>
    </row>
    <row r="191" spans="1:7" ht="15.75">
      <c r="A191" s="439" t="str">
        <f t="shared" si="9"/>
        <v>КАРОЛ КАПИТАЛ МЕНИДЖМЪНТ ЕАД</v>
      </c>
      <c r="B191" s="440" t="str">
        <f t="shared" si="10"/>
        <v>РГ-08-05</v>
      </c>
      <c r="C191" s="441" t="str">
        <f t="shared" si="11"/>
        <v>31.12.2017</v>
      </c>
      <c r="D191" s="447" t="s">
        <v>178</v>
      </c>
      <c r="E191" s="450" t="s">
        <v>487</v>
      </c>
      <c r="F191" s="444" t="s">
        <v>1001</v>
      </c>
      <c r="G191" s="445" t="e">
        <f>#REF!</f>
        <v>#REF!</v>
      </c>
    </row>
    <row r="192" spans="1:7" ht="15.75">
      <c r="A192" s="439" t="str">
        <f t="shared" si="9"/>
        <v>КАРОЛ КАПИТАЛ МЕНИДЖМЪНТ ЕАД</v>
      </c>
      <c r="B192" s="440" t="str">
        <f t="shared" si="10"/>
        <v>РГ-08-05</v>
      </c>
      <c r="C192" s="441" t="str">
        <f t="shared" si="11"/>
        <v>31.12.2017</v>
      </c>
      <c r="D192" s="447" t="s">
        <v>179</v>
      </c>
      <c r="E192" s="450" t="s">
        <v>488</v>
      </c>
      <c r="F192" s="444" t="s">
        <v>1001</v>
      </c>
      <c r="G192" s="445" t="e">
        <f>#REF!</f>
        <v>#REF!</v>
      </c>
    </row>
    <row r="193" spans="1:7" ht="31.5">
      <c r="A193" s="439" t="str">
        <f t="shared" si="9"/>
        <v>КАРОЛ КАПИТАЛ МЕНИДЖМЪНТ ЕАД</v>
      </c>
      <c r="B193" s="440" t="str">
        <f t="shared" si="10"/>
        <v>РГ-08-05</v>
      </c>
      <c r="C193" s="441" t="str">
        <f t="shared" si="11"/>
        <v>31.12.2017</v>
      </c>
      <c r="D193" s="447" t="s">
        <v>180</v>
      </c>
      <c r="E193" s="448" t="s">
        <v>990</v>
      </c>
      <c r="F193" s="444" t="s">
        <v>1001</v>
      </c>
      <c r="G193" s="445" t="e">
        <f>#REF!</f>
        <v>#REF!</v>
      </c>
    </row>
    <row r="194" spans="1:7" ht="15.75">
      <c r="A194" s="439" t="str">
        <f t="shared" si="9"/>
        <v>КАРОЛ КАПИТАЛ МЕНИДЖМЪНТ ЕАД</v>
      </c>
      <c r="B194" s="440" t="str">
        <f t="shared" si="10"/>
        <v>РГ-08-05</v>
      </c>
      <c r="C194" s="441" t="str">
        <f t="shared" si="11"/>
        <v>31.12.2017</v>
      </c>
      <c r="D194" s="447" t="s">
        <v>181</v>
      </c>
      <c r="E194" s="450" t="s">
        <v>487</v>
      </c>
      <c r="F194" s="444" t="s">
        <v>1001</v>
      </c>
      <c r="G194" s="445" t="e">
        <f>#REF!</f>
        <v>#REF!</v>
      </c>
    </row>
    <row r="195" spans="1:7" ht="15.75">
      <c r="A195" s="439" t="str">
        <f t="shared" si="9"/>
        <v>КАРОЛ КАПИТАЛ МЕНИДЖМЪНТ ЕАД</v>
      </c>
      <c r="B195" s="440" t="str">
        <f t="shared" si="10"/>
        <v>РГ-08-05</v>
      </c>
      <c r="C195" s="441" t="str">
        <f t="shared" si="11"/>
        <v>31.12.2017</v>
      </c>
      <c r="D195" s="447" t="s">
        <v>986</v>
      </c>
      <c r="E195" s="450" t="s">
        <v>488</v>
      </c>
      <c r="F195" s="444" t="s">
        <v>1001</v>
      </c>
      <c r="G195" s="445" t="e">
        <f>#REF!</f>
        <v>#REF!</v>
      </c>
    </row>
    <row r="196" spans="1:7" ht="15.75">
      <c r="A196" s="439" t="str">
        <f t="shared" si="9"/>
        <v>КАРОЛ КАПИТАЛ МЕНИДЖМЪНТ ЕАД</v>
      </c>
      <c r="B196" s="440" t="str">
        <f t="shared" si="10"/>
        <v>РГ-08-05</v>
      </c>
      <c r="C196" s="441" t="str">
        <f t="shared" si="11"/>
        <v>31.12.2017</v>
      </c>
      <c r="D196" s="447" t="s">
        <v>987</v>
      </c>
      <c r="E196" s="448" t="s">
        <v>991</v>
      </c>
      <c r="F196" s="444" t="s">
        <v>1001</v>
      </c>
      <c r="G196" s="445" t="e">
        <f>#REF!</f>
        <v>#REF!</v>
      </c>
    </row>
    <row r="197" spans="1:7" ht="15.75">
      <c r="A197" s="439" t="str">
        <f t="shared" si="9"/>
        <v>КАРОЛ КАПИТАЛ МЕНИДЖМЪНТ ЕАД</v>
      </c>
      <c r="B197" s="440" t="str">
        <f t="shared" si="10"/>
        <v>РГ-08-05</v>
      </c>
      <c r="C197" s="441" t="str">
        <f t="shared" si="11"/>
        <v>31.12.2017</v>
      </c>
      <c r="D197" s="447" t="s">
        <v>988</v>
      </c>
      <c r="E197" s="443" t="s">
        <v>250</v>
      </c>
      <c r="F197" s="444" t="s">
        <v>1001</v>
      </c>
      <c r="G197" s="445" t="e">
        <f>#REF!</f>
        <v>#REF!</v>
      </c>
    </row>
    <row r="198" spans="1:7" ht="15.75">
      <c r="A198" s="439" t="str">
        <f t="shared" si="9"/>
        <v>КАРОЛ КАПИТАЛ МЕНИДЖМЪНТ ЕАД</v>
      </c>
      <c r="B198" s="440" t="str">
        <f t="shared" si="10"/>
        <v>РГ-08-05</v>
      </c>
      <c r="C198" s="441" t="str">
        <f t="shared" si="11"/>
        <v>31.12.2017</v>
      </c>
      <c r="D198" s="442" t="s">
        <v>182</v>
      </c>
      <c r="E198" s="448" t="s">
        <v>1010</v>
      </c>
      <c r="F198" s="444" t="s">
        <v>1001</v>
      </c>
      <c r="G198" s="445" t="e">
        <f>#REF!</f>
        <v>#REF!</v>
      </c>
    </row>
    <row r="199" spans="1:7" ht="31.5">
      <c r="A199" s="439" t="str">
        <f t="shared" si="9"/>
        <v>КАРОЛ КАПИТАЛ МЕНИДЖМЪНТ ЕАД</v>
      </c>
      <c r="B199" s="440" t="str">
        <f t="shared" si="10"/>
        <v>РГ-08-05</v>
      </c>
      <c r="C199" s="441" t="str">
        <f t="shared" si="11"/>
        <v>31.12.2017</v>
      </c>
      <c r="D199" s="447"/>
      <c r="E199" s="443" t="s">
        <v>393</v>
      </c>
      <c r="F199" s="444" t="s">
        <v>1001</v>
      </c>
      <c r="G199" s="445" t="e">
        <f>#REF!</f>
        <v>#REF!</v>
      </c>
    </row>
    <row r="200" spans="1:7" ht="15.75">
      <c r="A200" s="427" t="str">
        <f t="shared" si="9"/>
        <v>КАРОЛ КАПИТАЛ МЕНИДЖМЪНТ ЕАД</v>
      </c>
      <c r="B200" s="428" t="str">
        <f t="shared" si="10"/>
        <v>РГ-08-05</v>
      </c>
      <c r="C200" s="429" t="str">
        <f t="shared" si="11"/>
        <v>31.12.2017</v>
      </c>
      <c r="D200" s="430" t="s">
        <v>184</v>
      </c>
      <c r="E200" s="431" t="s">
        <v>593</v>
      </c>
      <c r="F200" s="431" t="s">
        <v>1008</v>
      </c>
      <c r="G200" s="432" t="e">
        <f>#REF!</f>
        <v>#REF!</v>
      </c>
    </row>
    <row r="201" spans="1:7" ht="15.75">
      <c r="A201" s="427" t="str">
        <f t="shared" si="9"/>
        <v>КАРОЛ КАПИТАЛ МЕНИДЖМЪНТ ЕАД</v>
      </c>
      <c r="B201" s="428" t="str">
        <f t="shared" si="10"/>
        <v>РГ-08-05</v>
      </c>
      <c r="C201" s="429" t="str">
        <f t="shared" si="11"/>
        <v>31.12.2017</v>
      </c>
      <c r="D201" s="433">
        <v>1</v>
      </c>
      <c r="E201" s="434" t="s">
        <v>695</v>
      </c>
      <c r="F201" s="431" t="s">
        <v>1008</v>
      </c>
      <c r="G201" s="432" t="e">
        <f>#REF!</f>
        <v>#REF!</v>
      </c>
    </row>
    <row r="202" spans="1:7" ht="15.75">
      <c r="A202" s="427" t="str">
        <f t="shared" si="9"/>
        <v>КАРОЛ КАПИТАЛ МЕНИДЖМЪНТ ЕАД</v>
      </c>
      <c r="B202" s="428" t="str">
        <f t="shared" si="10"/>
        <v>РГ-08-05</v>
      </c>
      <c r="C202" s="429" t="str">
        <f t="shared" si="11"/>
        <v>31.12.2017</v>
      </c>
      <c r="D202" s="433" t="s">
        <v>305</v>
      </c>
      <c r="E202" s="434" t="s">
        <v>696</v>
      </c>
      <c r="F202" s="431" t="s">
        <v>1008</v>
      </c>
      <c r="G202" s="432" t="e">
        <f>#REF!</f>
        <v>#REF!</v>
      </c>
    </row>
    <row r="203" spans="1:7" ht="15.75">
      <c r="A203" s="427" t="str">
        <f t="shared" si="9"/>
        <v>КАРОЛ КАПИТАЛ МЕНИДЖМЪНТ ЕАД</v>
      </c>
      <c r="B203" s="428" t="str">
        <f t="shared" si="10"/>
        <v>РГ-08-05</v>
      </c>
      <c r="C203" s="429" t="str">
        <f t="shared" si="11"/>
        <v>31.12.2017</v>
      </c>
      <c r="D203" s="433" t="s">
        <v>693</v>
      </c>
      <c r="E203" s="434" t="s">
        <v>697</v>
      </c>
      <c r="F203" s="431" t="s">
        <v>1008</v>
      </c>
      <c r="G203" s="432" t="e">
        <f>#REF!</f>
        <v>#REF!</v>
      </c>
    </row>
    <row r="204" spans="1:7" ht="15.75">
      <c r="A204" s="427" t="str">
        <f t="shared" si="9"/>
        <v>КАРОЛ КАПИТАЛ МЕНИДЖМЪНТ ЕАД</v>
      </c>
      <c r="B204" s="428" t="str">
        <f t="shared" si="10"/>
        <v>РГ-08-05</v>
      </c>
      <c r="C204" s="429" t="str">
        <f t="shared" si="11"/>
        <v>31.12.2017</v>
      </c>
      <c r="D204" s="433" t="s">
        <v>707</v>
      </c>
      <c r="E204" s="434" t="s">
        <v>716</v>
      </c>
      <c r="F204" s="431" t="s">
        <v>1008</v>
      </c>
      <c r="G204" s="432" t="e">
        <f>#REF!</f>
        <v>#REF!</v>
      </c>
    </row>
    <row r="205" spans="1:7" ht="15.75">
      <c r="A205" s="427" t="str">
        <f t="shared" si="9"/>
        <v>КАРОЛ КАПИТАЛ МЕНИДЖМЪНТ ЕАД</v>
      </c>
      <c r="B205" s="428" t="str">
        <f t="shared" si="10"/>
        <v>РГ-08-05</v>
      </c>
      <c r="C205" s="429" t="str">
        <f t="shared" si="11"/>
        <v>31.12.2017</v>
      </c>
      <c r="D205" s="435" t="s">
        <v>996</v>
      </c>
      <c r="E205" s="436" t="s">
        <v>717</v>
      </c>
      <c r="F205" s="431" t="s">
        <v>1008</v>
      </c>
      <c r="G205" s="432" t="e">
        <f>#REF!</f>
        <v>#REF!</v>
      </c>
    </row>
    <row r="206" spans="1:7" ht="15.75">
      <c r="A206" s="427" t="str">
        <f t="shared" si="9"/>
        <v>КАРОЛ КАПИТАЛ МЕНИДЖМЪНТ ЕАД</v>
      </c>
      <c r="B206" s="428" t="str">
        <f t="shared" si="10"/>
        <v>РГ-08-05</v>
      </c>
      <c r="C206" s="429" t="str">
        <f t="shared" si="11"/>
        <v>31.12.2017</v>
      </c>
      <c r="D206" s="435" t="s">
        <v>997</v>
      </c>
      <c r="E206" s="436" t="s">
        <v>718</v>
      </c>
      <c r="F206" s="431" t="s">
        <v>1008</v>
      </c>
      <c r="G206" s="432" t="e">
        <f>#REF!</f>
        <v>#REF!</v>
      </c>
    </row>
    <row r="207" spans="1:7" ht="15.75">
      <c r="A207" s="427" t="str">
        <f t="shared" si="9"/>
        <v>КАРОЛ КАПИТАЛ МЕНИДЖМЪНТ ЕАД</v>
      </c>
      <c r="B207" s="428" t="str">
        <f t="shared" si="10"/>
        <v>РГ-08-05</v>
      </c>
      <c r="C207" s="429" t="str">
        <f t="shared" si="11"/>
        <v>31.12.2017</v>
      </c>
      <c r="D207" s="435" t="s">
        <v>710</v>
      </c>
      <c r="E207" s="436" t="s">
        <v>719</v>
      </c>
      <c r="F207" s="431" t="s">
        <v>1008</v>
      </c>
      <c r="G207" s="432" t="e">
        <f>#REF!</f>
        <v>#REF!</v>
      </c>
    </row>
    <row r="208" spans="1:7" ht="15.75">
      <c r="A208" s="427" t="str">
        <f t="shared" si="9"/>
        <v>КАРОЛ КАПИТАЛ МЕНИДЖМЪНТ ЕАД</v>
      </c>
      <c r="B208" s="428" t="str">
        <f t="shared" si="10"/>
        <v>РГ-08-05</v>
      </c>
      <c r="C208" s="429" t="str">
        <f t="shared" si="11"/>
        <v>31.12.2017</v>
      </c>
      <c r="D208" s="435" t="s">
        <v>711</v>
      </c>
      <c r="E208" s="436" t="s">
        <v>720</v>
      </c>
      <c r="F208" s="431" t="s">
        <v>1008</v>
      </c>
      <c r="G208" s="432" t="e">
        <f>#REF!</f>
        <v>#REF!</v>
      </c>
    </row>
    <row r="209" spans="1:7" ht="15.75">
      <c r="A209" s="427" t="str">
        <f t="shared" si="9"/>
        <v>КАРОЛ КАПИТАЛ МЕНИДЖМЪНТ ЕАД</v>
      </c>
      <c r="B209" s="428" t="str">
        <f t="shared" si="10"/>
        <v>РГ-08-05</v>
      </c>
      <c r="C209" s="429" t="str">
        <f t="shared" si="11"/>
        <v>31.12.2017</v>
      </c>
      <c r="D209" s="435" t="s">
        <v>712</v>
      </c>
      <c r="E209" s="436" t="s">
        <v>721</v>
      </c>
      <c r="F209" s="431" t="s">
        <v>1008</v>
      </c>
      <c r="G209" s="432" t="e">
        <f>#REF!</f>
        <v>#REF!</v>
      </c>
    </row>
    <row r="210" spans="1:7" ht="15.75">
      <c r="A210" s="427" t="str">
        <f t="shared" si="9"/>
        <v>КАРОЛ КАПИТАЛ МЕНИДЖМЪНТ ЕАД</v>
      </c>
      <c r="B210" s="428" t="str">
        <f t="shared" si="10"/>
        <v>РГ-08-05</v>
      </c>
      <c r="C210" s="429" t="str">
        <f t="shared" si="11"/>
        <v>31.12.2017</v>
      </c>
      <c r="D210" s="435" t="s">
        <v>713</v>
      </c>
      <c r="E210" s="436" t="s">
        <v>723</v>
      </c>
      <c r="F210" s="431" t="s">
        <v>1008</v>
      </c>
      <c r="G210" s="432" t="e">
        <f>#REF!</f>
        <v>#REF!</v>
      </c>
    </row>
    <row r="211" spans="1:7" ht="15.75">
      <c r="A211" s="427" t="str">
        <f t="shared" si="9"/>
        <v>КАРОЛ КАПИТАЛ МЕНИДЖМЪНТ ЕАД</v>
      </c>
      <c r="B211" s="428" t="str">
        <f t="shared" si="10"/>
        <v>РГ-08-05</v>
      </c>
      <c r="C211" s="429" t="str">
        <f t="shared" si="11"/>
        <v>31.12.2017</v>
      </c>
      <c r="D211" s="435" t="s">
        <v>714</v>
      </c>
      <c r="E211" s="436" t="s">
        <v>722</v>
      </c>
      <c r="F211" s="431" t="s">
        <v>1008</v>
      </c>
      <c r="G211" s="432" t="e">
        <f>#REF!</f>
        <v>#REF!</v>
      </c>
    </row>
    <row r="212" spans="1:7" ht="63">
      <c r="A212" s="427" t="str">
        <f t="shared" si="9"/>
        <v>КАРОЛ КАПИТАЛ МЕНИДЖМЪНТ ЕАД</v>
      </c>
      <c r="B212" s="428" t="str">
        <f t="shared" si="10"/>
        <v>РГ-08-05</v>
      </c>
      <c r="C212" s="429" t="str">
        <f t="shared" si="11"/>
        <v>31.12.2017</v>
      </c>
      <c r="D212" s="435" t="s">
        <v>715</v>
      </c>
      <c r="E212" s="437" t="s">
        <v>724</v>
      </c>
      <c r="F212" s="431" t="s">
        <v>1008</v>
      </c>
      <c r="G212" s="432" t="e">
        <f>#REF!</f>
        <v>#REF!</v>
      </c>
    </row>
    <row r="213" spans="1:7" ht="15.75">
      <c r="A213" s="427" t="str">
        <f t="shared" si="9"/>
        <v>КАРОЛ КАПИТАЛ МЕНИДЖМЪНТ ЕАД</v>
      </c>
      <c r="B213" s="428" t="str">
        <f t="shared" si="10"/>
        <v>РГ-08-05</v>
      </c>
      <c r="C213" s="429" t="str">
        <f t="shared" si="11"/>
        <v>31.12.2017</v>
      </c>
      <c r="D213" s="433" t="s">
        <v>730</v>
      </c>
      <c r="E213" s="434" t="s">
        <v>336</v>
      </c>
      <c r="F213" s="431" t="s">
        <v>1008</v>
      </c>
      <c r="G213" s="432" t="e">
        <f>#REF!</f>
        <v>#REF!</v>
      </c>
    </row>
    <row r="214" spans="1:7" ht="15.75">
      <c r="A214" s="427" t="str">
        <f t="shared" si="9"/>
        <v>КАРОЛ КАПИТАЛ МЕНИДЖМЪНТ ЕАД</v>
      </c>
      <c r="B214" s="428" t="str">
        <f t="shared" si="10"/>
        <v>РГ-08-05</v>
      </c>
      <c r="C214" s="429" t="str">
        <f t="shared" si="11"/>
        <v>31.12.2017</v>
      </c>
      <c r="D214" s="435" t="s">
        <v>731</v>
      </c>
      <c r="E214" s="436" t="s">
        <v>735</v>
      </c>
      <c r="F214" s="431" t="s">
        <v>1008</v>
      </c>
      <c r="G214" s="432" t="e">
        <f>#REF!</f>
        <v>#REF!</v>
      </c>
    </row>
    <row r="215" spans="1:7" ht="15.75">
      <c r="A215" s="427" t="str">
        <f t="shared" si="9"/>
        <v>КАРОЛ КАПИТАЛ МЕНИДЖМЪНТ ЕАД</v>
      </c>
      <c r="B215" s="428" t="str">
        <f t="shared" si="10"/>
        <v>РГ-08-05</v>
      </c>
      <c r="C215" s="429" t="str">
        <f t="shared" si="11"/>
        <v>31.12.2017</v>
      </c>
      <c r="D215" s="435" t="s">
        <v>732</v>
      </c>
      <c r="E215" s="436" t="s">
        <v>736</v>
      </c>
      <c r="F215" s="431" t="s">
        <v>1008</v>
      </c>
      <c r="G215" s="432" t="e">
        <f>#REF!</f>
        <v>#REF!</v>
      </c>
    </row>
    <row r="216" spans="1:7" ht="15.75">
      <c r="A216" s="427" t="str">
        <f t="shared" si="9"/>
        <v>КАРОЛ КАПИТАЛ МЕНИДЖМЪНТ ЕАД</v>
      </c>
      <c r="B216" s="428" t="str">
        <f t="shared" si="10"/>
        <v>РГ-08-05</v>
      </c>
      <c r="C216" s="429" t="str">
        <f t="shared" si="11"/>
        <v>31.12.2017</v>
      </c>
      <c r="D216" s="435" t="s">
        <v>733</v>
      </c>
      <c r="E216" s="436" t="s">
        <v>737</v>
      </c>
      <c r="F216" s="431" t="s">
        <v>1008</v>
      </c>
      <c r="G216" s="432" t="e">
        <f>#REF!</f>
        <v>#REF!</v>
      </c>
    </row>
    <row r="217" spans="1:7" ht="15.75">
      <c r="A217" s="427" t="str">
        <f t="shared" si="9"/>
        <v>КАРОЛ КАПИТАЛ МЕНИДЖМЪНТ ЕАД</v>
      </c>
      <c r="B217" s="428" t="str">
        <f t="shared" si="10"/>
        <v>РГ-08-05</v>
      </c>
      <c r="C217" s="429" t="str">
        <f t="shared" si="11"/>
        <v>31.12.2017</v>
      </c>
      <c r="D217" s="435" t="s">
        <v>734</v>
      </c>
      <c r="E217" s="436" t="s">
        <v>738</v>
      </c>
      <c r="F217" s="431" t="s">
        <v>1008</v>
      </c>
      <c r="G217" s="432" t="e">
        <f>#REF!</f>
        <v>#REF!</v>
      </c>
    </row>
    <row r="218" spans="1:7" ht="15.75">
      <c r="A218" s="427" t="str">
        <f t="shared" si="9"/>
        <v>КАРОЛ КАПИТАЛ МЕНИДЖМЪНТ ЕАД</v>
      </c>
      <c r="B218" s="428" t="str">
        <f t="shared" si="10"/>
        <v>РГ-08-05</v>
      </c>
      <c r="C218" s="429" t="str">
        <f t="shared" si="11"/>
        <v>31.12.2017</v>
      </c>
      <c r="D218" s="433" t="s">
        <v>708</v>
      </c>
      <c r="E218" s="434" t="s">
        <v>749</v>
      </c>
      <c r="F218" s="431" t="s">
        <v>1008</v>
      </c>
      <c r="G218" s="432" t="e">
        <f>#REF!</f>
        <v>#REF!</v>
      </c>
    </row>
    <row r="219" spans="1:7" ht="15.75">
      <c r="A219" s="427" t="str">
        <f t="shared" si="9"/>
        <v>КАРОЛ КАПИТАЛ МЕНИДЖМЪНТ ЕАД</v>
      </c>
      <c r="B219" s="428" t="str">
        <f t="shared" si="10"/>
        <v>РГ-08-05</v>
      </c>
      <c r="C219" s="429" t="str">
        <f t="shared" si="11"/>
        <v>31.12.2017</v>
      </c>
      <c r="D219" s="433" t="s">
        <v>709</v>
      </c>
      <c r="E219" s="434" t="s">
        <v>263</v>
      </c>
      <c r="F219" s="431" t="s">
        <v>1008</v>
      </c>
      <c r="G219" s="432" t="e">
        <f>#REF!</f>
        <v>#REF!</v>
      </c>
    </row>
    <row r="220" spans="1:7" ht="15.75">
      <c r="A220" s="427" t="str">
        <f t="shared" si="9"/>
        <v>КАРОЛ КАПИТАЛ МЕНИДЖМЪНТ ЕАД</v>
      </c>
      <c r="B220" s="428" t="str">
        <f t="shared" si="10"/>
        <v>РГ-08-05</v>
      </c>
      <c r="C220" s="429" t="str">
        <f t="shared" si="11"/>
        <v>31.12.2017</v>
      </c>
      <c r="D220" s="433" t="s">
        <v>745</v>
      </c>
      <c r="E220" s="434" t="s">
        <v>750</v>
      </c>
      <c r="F220" s="431" t="s">
        <v>1008</v>
      </c>
      <c r="G220" s="432" t="e">
        <f>#REF!</f>
        <v>#REF!</v>
      </c>
    </row>
    <row r="221" spans="1:7" ht="63">
      <c r="A221" s="427" t="str">
        <f t="shared" si="9"/>
        <v>КАРОЛ КАПИТАЛ МЕНИДЖМЪНТ ЕАД</v>
      </c>
      <c r="B221" s="428" t="str">
        <f t="shared" si="10"/>
        <v>РГ-08-05</v>
      </c>
      <c r="C221" s="429" t="str">
        <f t="shared" si="11"/>
        <v>31.12.2017</v>
      </c>
      <c r="D221" s="433" t="s">
        <v>746</v>
      </c>
      <c r="E221" s="438" t="s">
        <v>751</v>
      </c>
      <c r="F221" s="431" t="s">
        <v>1008</v>
      </c>
      <c r="G221" s="432" t="e">
        <f>#REF!</f>
        <v>#REF!</v>
      </c>
    </row>
    <row r="222" spans="1:7" ht="15.75">
      <c r="A222" s="427" t="str">
        <f t="shared" si="9"/>
        <v>КАРОЛ КАПИТАЛ МЕНИДЖМЪНТ ЕАД</v>
      </c>
      <c r="B222" s="428" t="str">
        <f t="shared" si="10"/>
        <v>РГ-08-05</v>
      </c>
      <c r="C222" s="429" t="str">
        <f t="shared" si="11"/>
        <v>31.12.2017</v>
      </c>
      <c r="D222" s="433" t="s">
        <v>747</v>
      </c>
      <c r="E222" s="434" t="s">
        <v>752</v>
      </c>
      <c r="F222" s="431" t="s">
        <v>1008</v>
      </c>
      <c r="G222" s="432" t="e">
        <f>#REF!</f>
        <v>#REF!</v>
      </c>
    </row>
    <row r="223" spans="1:7" ht="15.75">
      <c r="A223" s="427" t="str">
        <f t="shared" si="9"/>
        <v>КАРОЛ КАПИТАЛ МЕНИДЖМЪНТ ЕАД</v>
      </c>
      <c r="B223" s="428" t="str">
        <f t="shared" si="10"/>
        <v>РГ-08-05</v>
      </c>
      <c r="C223" s="429" t="str">
        <f t="shared" si="11"/>
        <v>31.12.2017</v>
      </c>
      <c r="D223" s="433" t="s">
        <v>748</v>
      </c>
      <c r="E223" s="434" t="s">
        <v>753</v>
      </c>
      <c r="F223" s="431" t="s">
        <v>1008</v>
      </c>
      <c r="G223" s="432" t="e">
        <f>#REF!</f>
        <v>#REF!</v>
      </c>
    </row>
    <row r="224" spans="1:7" ht="15.75">
      <c r="A224" s="427" t="str">
        <f aca="true" t="shared" si="12" ref="A224:A285">UDName</f>
        <v>КАРОЛ КАПИТАЛ МЕНИДЖМЪНТ ЕАД</v>
      </c>
      <c r="B224" s="428" t="str">
        <f aca="true" t="shared" si="13" ref="B224:B285">UDRG</f>
        <v>РГ-08-05</v>
      </c>
      <c r="C224" s="429" t="str">
        <f t="shared" si="11"/>
        <v>31.12.2017</v>
      </c>
      <c r="D224" s="433" t="s">
        <v>760</v>
      </c>
      <c r="E224" s="434" t="s">
        <v>766</v>
      </c>
      <c r="F224" s="431" t="s">
        <v>1008</v>
      </c>
      <c r="G224" s="432" t="e">
        <f>#REF!</f>
        <v>#REF!</v>
      </c>
    </row>
    <row r="225" spans="1:7" ht="15.75">
      <c r="A225" s="427" t="str">
        <f t="shared" si="12"/>
        <v>КАРОЛ КАПИТАЛ МЕНИДЖМЪНТ ЕАД</v>
      </c>
      <c r="B225" s="428" t="str">
        <f t="shared" si="13"/>
        <v>РГ-08-05</v>
      </c>
      <c r="C225" s="429" t="str">
        <f aca="true" t="shared" si="14" ref="C225:C286">EndDate</f>
        <v>31.12.2017</v>
      </c>
      <c r="D225" s="435" t="s">
        <v>761</v>
      </c>
      <c r="E225" s="436" t="s">
        <v>767</v>
      </c>
      <c r="F225" s="431" t="s">
        <v>1008</v>
      </c>
      <c r="G225" s="432" t="e">
        <f>#REF!</f>
        <v>#REF!</v>
      </c>
    </row>
    <row r="226" spans="1:7" ht="15.75">
      <c r="A226" s="427" t="str">
        <f t="shared" si="12"/>
        <v>КАРОЛ КАПИТАЛ МЕНИДЖМЪНТ ЕАД</v>
      </c>
      <c r="B226" s="428" t="str">
        <f t="shared" si="13"/>
        <v>РГ-08-05</v>
      </c>
      <c r="C226" s="429" t="str">
        <f t="shared" si="14"/>
        <v>31.12.2017</v>
      </c>
      <c r="D226" s="435" t="s">
        <v>762</v>
      </c>
      <c r="E226" s="436" t="s">
        <v>768</v>
      </c>
      <c r="F226" s="431" t="s">
        <v>1008</v>
      </c>
      <c r="G226" s="432" t="e">
        <f>#REF!</f>
        <v>#REF!</v>
      </c>
    </row>
    <row r="227" spans="1:7" ht="63">
      <c r="A227" s="427" t="str">
        <f t="shared" si="12"/>
        <v>КАРОЛ КАПИТАЛ МЕНИДЖМЪНТ ЕАД</v>
      </c>
      <c r="B227" s="428" t="str">
        <f t="shared" si="13"/>
        <v>РГ-08-05</v>
      </c>
      <c r="C227" s="429" t="str">
        <f t="shared" si="14"/>
        <v>31.12.2017</v>
      </c>
      <c r="D227" s="435" t="s">
        <v>763</v>
      </c>
      <c r="E227" s="437" t="s">
        <v>769</v>
      </c>
      <c r="F227" s="431" t="s">
        <v>1008</v>
      </c>
      <c r="G227" s="432" t="e">
        <f>#REF!</f>
        <v>#REF!</v>
      </c>
    </row>
    <row r="228" spans="1:7" ht="63">
      <c r="A228" s="427" t="str">
        <f t="shared" si="12"/>
        <v>КАРОЛ КАПИТАЛ МЕНИДЖМЪНТ ЕАД</v>
      </c>
      <c r="B228" s="428" t="str">
        <f t="shared" si="13"/>
        <v>РГ-08-05</v>
      </c>
      <c r="C228" s="429" t="str">
        <f t="shared" si="14"/>
        <v>31.12.2017</v>
      </c>
      <c r="D228" s="435" t="s">
        <v>764</v>
      </c>
      <c r="E228" s="437" t="s">
        <v>770</v>
      </c>
      <c r="F228" s="431" t="s">
        <v>1008</v>
      </c>
      <c r="G228" s="432" t="e">
        <f>#REF!</f>
        <v>#REF!</v>
      </c>
    </row>
    <row r="229" spans="1:7" ht="15.75">
      <c r="A229" s="427" t="str">
        <f t="shared" si="12"/>
        <v>КАРОЛ КАПИТАЛ МЕНИДЖМЪНТ ЕАД</v>
      </c>
      <c r="B229" s="428" t="str">
        <f t="shared" si="13"/>
        <v>РГ-08-05</v>
      </c>
      <c r="C229" s="429" t="str">
        <f t="shared" si="14"/>
        <v>31.12.2017</v>
      </c>
      <c r="D229" s="435" t="s">
        <v>765</v>
      </c>
      <c r="E229" s="436" t="s">
        <v>771</v>
      </c>
      <c r="F229" s="431" t="s">
        <v>1008</v>
      </c>
      <c r="G229" s="432" t="e">
        <f>#REF!</f>
        <v>#REF!</v>
      </c>
    </row>
    <row r="230" spans="1:7" ht="15.75">
      <c r="A230" s="427" t="str">
        <f t="shared" si="12"/>
        <v>КАРОЛ КАПИТАЛ МЕНИДЖМЪНТ ЕАД</v>
      </c>
      <c r="B230" s="428" t="str">
        <f t="shared" si="13"/>
        <v>РГ-08-05</v>
      </c>
      <c r="C230" s="429" t="str">
        <f t="shared" si="14"/>
        <v>31.12.2017</v>
      </c>
      <c r="D230" s="433" t="s">
        <v>777</v>
      </c>
      <c r="E230" s="434" t="s">
        <v>782</v>
      </c>
      <c r="F230" s="431" t="s">
        <v>1008</v>
      </c>
      <c r="G230" s="432" t="e">
        <f>#REF!</f>
        <v>#REF!</v>
      </c>
    </row>
    <row r="231" spans="1:7" ht="15.75">
      <c r="A231" s="427" t="str">
        <f t="shared" si="12"/>
        <v>КАРОЛ КАПИТАЛ МЕНИДЖМЪНТ ЕАД</v>
      </c>
      <c r="B231" s="428" t="str">
        <f t="shared" si="13"/>
        <v>РГ-08-05</v>
      </c>
      <c r="C231" s="429" t="str">
        <f t="shared" si="14"/>
        <v>31.12.2017</v>
      </c>
      <c r="D231" s="435" t="s">
        <v>778</v>
      </c>
      <c r="E231" s="436" t="s">
        <v>783</v>
      </c>
      <c r="F231" s="431" t="s">
        <v>1008</v>
      </c>
      <c r="G231" s="432" t="e">
        <f>#REF!</f>
        <v>#REF!</v>
      </c>
    </row>
    <row r="232" spans="1:7" ht="15.75">
      <c r="A232" s="427" t="str">
        <f t="shared" si="12"/>
        <v>КАРОЛ КАПИТАЛ МЕНИДЖМЪНТ ЕАД</v>
      </c>
      <c r="B232" s="428" t="str">
        <f t="shared" si="13"/>
        <v>РГ-08-05</v>
      </c>
      <c r="C232" s="429" t="str">
        <f t="shared" si="14"/>
        <v>31.12.2017</v>
      </c>
      <c r="D232" s="435" t="s">
        <v>779</v>
      </c>
      <c r="E232" s="436" t="s">
        <v>785</v>
      </c>
      <c r="F232" s="431" t="s">
        <v>1008</v>
      </c>
      <c r="G232" s="432" t="e">
        <f>#REF!</f>
        <v>#REF!</v>
      </c>
    </row>
    <row r="233" spans="1:7" ht="15.75">
      <c r="A233" s="427" t="str">
        <f t="shared" si="12"/>
        <v>КАРОЛ КАПИТАЛ МЕНИДЖМЪНТ ЕАД</v>
      </c>
      <c r="B233" s="428" t="str">
        <f t="shared" si="13"/>
        <v>РГ-08-05</v>
      </c>
      <c r="C233" s="429" t="str">
        <f t="shared" si="14"/>
        <v>31.12.2017</v>
      </c>
      <c r="D233" s="435" t="s">
        <v>780</v>
      </c>
      <c r="E233" s="436" t="s">
        <v>784</v>
      </c>
      <c r="F233" s="431" t="s">
        <v>1008</v>
      </c>
      <c r="G233" s="432" t="e">
        <f>#REF!</f>
        <v>#REF!</v>
      </c>
    </row>
    <row r="234" spans="1:7" ht="15.75">
      <c r="A234" s="427" t="str">
        <f t="shared" si="12"/>
        <v>КАРОЛ КАПИТАЛ МЕНИДЖМЪНТ ЕАД</v>
      </c>
      <c r="B234" s="428" t="str">
        <f t="shared" si="13"/>
        <v>РГ-08-05</v>
      </c>
      <c r="C234" s="429" t="str">
        <f t="shared" si="14"/>
        <v>31.12.2017</v>
      </c>
      <c r="D234" s="433" t="s">
        <v>781</v>
      </c>
      <c r="E234" s="434" t="s">
        <v>786</v>
      </c>
      <c r="F234" s="431" t="s">
        <v>1008</v>
      </c>
      <c r="G234" s="432" t="e">
        <f>#REF!</f>
        <v>#REF!</v>
      </c>
    </row>
    <row r="235" spans="1:7" ht="15.75">
      <c r="A235" s="427" t="str">
        <f t="shared" si="12"/>
        <v>КАРОЛ КАПИТАЛ МЕНИДЖМЪНТ ЕАД</v>
      </c>
      <c r="B235" s="428" t="str">
        <f t="shared" si="13"/>
        <v>РГ-08-05</v>
      </c>
      <c r="C235" s="429" t="str">
        <f t="shared" si="14"/>
        <v>31.12.2017</v>
      </c>
      <c r="D235" s="435" t="s">
        <v>789</v>
      </c>
      <c r="E235" s="436" t="s">
        <v>791</v>
      </c>
      <c r="F235" s="431" t="s">
        <v>1008</v>
      </c>
      <c r="G235" s="432" t="e">
        <f>#REF!</f>
        <v>#REF!</v>
      </c>
    </row>
    <row r="236" spans="1:7" ht="15.75">
      <c r="A236" s="427" t="str">
        <f t="shared" si="12"/>
        <v>КАРОЛ КАПИТАЛ МЕНИДЖМЪНТ ЕАД</v>
      </c>
      <c r="B236" s="428" t="str">
        <f t="shared" si="13"/>
        <v>РГ-08-05</v>
      </c>
      <c r="C236" s="429" t="str">
        <f t="shared" si="14"/>
        <v>31.12.2017</v>
      </c>
      <c r="D236" s="435" t="s">
        <v>790</v>
      </c>
      <c r="E236" s="436" t="s">
        <v>792</v>
      </c>
      <c r="F236" s="431" t="s">
        <v>1008</v>
      </c>
      <c r="G236" s="432" t="e">
        <f>#REF!</f>
        <v>#REF!</v>
      </c>
    </row>
    <row r="237" spans="1:7" ht="78.75">
      <c r="A237" s="427" t="str">
        <f t="shared" si="12"/>
        <v>КАРОЛ КАПИТАЛ МЕНИДЖМЪНТ ЕАД</v>
      </c>
      <c r="B237" s="428" t="str">
        <f t="shared" si="13"/>
        <v>РГ-08-05</v>
      </c>
      <c r="C237" s="429" t="str">
        <f t="shared" si="14"/>
        <v>31.12.2017</v>
      </c>
      <c r="D237" s="433" t="s">
        <v>799</v>
      </c>
      <c r="E237" s="438" t="s">
        <v>800</v>
      </c>
      <c r="F237" s="431" t="s">
        <v>1008</v>
      </c>
      <c r="G237" s="432" t="e">
        <f>#REF!</f>
        <v>#REF!</v>
      </c>
    </row>
    <row r="238" spans="1:7" ht="47.25">
      <c r="A238" s="427" t="str">
        <f t="shared" si="12"/>
        <v>КАРОЛ КАПИТАЛ МЕНИДЖМЪНТ ЕАД</v>
      </c>
      <c r="B238" s="428" t="str">
        <f t="shared" si="13"/>
        <v>РГ-08-05</v>
      </c>
      <c r="C238" s="429" t="str">
        <f t="shared" si="14"/>
        <v>31.12.2017</v>
      </c>
      <c r="D238" s="433" t="s">
        <v>801</v>
      </c>
      <c r="E238" s="438" t="s">
        <v>806</v>
      </c>
      <c r="F238" s="431" t="s">
        <v>1008</v>
      </c>
      <c r="G238" s="432" t="e">
        <f>#REF!</f>
        <v>#REF!</v>
      </c>
    </row>
    <row r="239" spans="1:7" ht="15.75">
      <c r="A239" s="427" t="str">
        <f t="shared" si="12"/>
        <v>КАРОЛ КАПИТАЛ МЕНИДЖМЪНТ ЕАД</v>
      </c>
      <c r="B239" s="428" t="str">
        <f t="shared" si="13"/>
        <v>РГ-08-05</v>
      </c>
      <c r="C239" s="429" t="str">
        <f t="shared" si="14"/>
        <v>31.12.2017</v>
      </c>
      <c r="D239" s="433" t="s">
        <v>802</v>
      </c>
      <c r="E239" s="434" t="s">
        <v>807</v>
      </c>
      <c r="F239" s="431" t="s">
        <v>1008</v>
      </c>
      <c r="G239" s="432" t="e">
        <f>#REF!</f>
        <v>#REF!</v>
      </c>
    </row>
    <row r="240" spans="1:7" ht="15.75">
      <c r="A240" s="427" t="str">
        <f t="shared" si="12"/>
        <v>КАРОЛ КАПИТАЛ МЕНИДЖМЪНТ ЕАД</v>
      </c>
      <c r="B240" s="428" t="str">
        <f t="shared" si="13"/>
        <v>РГ-08-05</v>
      </c>
      <c r="C240" s="429" t="str">
        <f t="shared" si="14"/>
        <v>31.12.2017</v>
      </c>
      <c r="D240" s="435" t="s">
        <v>803</v>
      </c>
      <c r="E240" s="436" t="s">
        <v>808</v>
      </c>
      <c r="F240" s="431" t="s">
        <v>1008</v>
      </c>
      <c r="G240" s="432" t="e">
        <f>#REF!</f>
        <v>#REF!</v>
      </c>
    </row>
    <row r="241" spans="1:7" ht="63">
      <c r="A241" s="427" t="str">
        <f t="shared" si="12"/>
        <v>КАРОЛ КАПИТАЛ МЕНИДЖМЪНТ ЕАД</v>
      </c>
      <c r="B241" s="428" t="str">
        <f t="shared" si="13"/>
        <v>РГ-08-05</v>
      </c>
      <c r="C241" s="429" t="str">
        <f t="shared" si="14"/>
        <v>31.12.2017</v>
      </c>
      <c r="D241" s="435" t="s">
        <v>804</v>
      </c>
      <c r="E241" s="437" t="s">
        <v>809</v>
      </c>
      <c r="F241" s="431" t="s">
        <v>1008</v>
      </c>
      <c r="G241" s="432" t="e">
        <f>#REF!</f>
        <v>#REF!</v>
      </c>
    </row>
    <row r="242" spans="1:7" ht="63">
      <c r="A242" s="427" t="str">
        <f t="shared" si="12"/>
        <v>КАРОЛ КАПИТАЛ МЕНИДЖМЪНТ ЕАД</v>
      </c>
      <c r="B242" s="428" t="str">
        <f t="shared" si="13"/>
        <v>РГ-08-05</v>
      </c>
      <c r="C242" s="429" t="str">
        <f t="shared" si="14"/>
        <v>31.12.2017</v>
      </c>
      <c r="D242" s="435" t="s">
        <v>805</v>
      </c>
      <c r="E242" s="437" t="s">
        <v>810</v>
      </c>
      <c r="F242" s="431" t="s">
        <v>1008</v>
      </c>
      <c r="G242" s="432" t="e">
        <f>#REF!</f>
        <v>#REF!</v>
      </c>
    </row>
    <row r="243" spans="1:7" ht="15.75">
      <c r="A243" s="427" t="str">
        <f t="shared" si="12"/>
        <v>КАРОЛ КАПИТАЛ МЕНИДЖМЪНТ ЕАД</v>
      </c>
      <c r="B243" s="428" t="str">
        <f t="shared" si="13"/>
        <v>РГ-08-05</v>
      </c>
      <c r="C243" s="429" t="str">
        <f t="shared" si="14"/>
        <v>31.12.2017</v>
      </c>
      <c r="D243" s="433" t="s">
        <v>818</v>
      </c>
      <c r="E243" s="434" t="s">
        <v>825</v>
      </c>
      <c r="F243" s="431" t="s">
        <v>1008</v>
      </c>
      <c r="G243" s="432" t="e">
        <f>#REF!</f>
        <v>#REF!</v>
      </c>
    </row>
    <row r="244" spans="1:7" ht="78.75">
      <c r="A244" s="427" t="str">
        <f t="shared" si="12"/>
        <v>КАРОЛ КАПИТАЛ МЕНИДЖМЪНТ ЕАД</v>
      </c>
      <c r="B244" s="428" t="str">
        <f t="shared" si="13"/>
        <v>РГ-08-05</v>
      </c>
      <c r="C244" s="429" t="str">
        <f t="shared" si="14"/>
        <v>31.12.2017</v>
      </c>
      <c r="D244" s="433" t="s">
        <v>819</v>
      </c>
      <c r="E244" s="438" t="s">
        <v>826</v>
      </c>
      <c r="F244" s="431" t="s">
        <v>1008</v>
      </c>
      <c r="G244" s="432" t="e">
        <f>#REF!</f>
        <v>#REF!</v>
      </c>
    </row>
    <row r="245" spans="1:7" ht="63">
      <c r="A245" s="427" t="str">
        <f t="shared" si="12"/>
        <v>КАРОЛ КАПИТАЛ МЕНИДЖМЪНТ ЕАД</v>
      </c>
      <c r="B245" s="428" t="str">
        <f t="shared" si="13"/>
        <v>РГ-08-05</v>
      </c>
      <c r="C245" s="429" t="str">
        <f t="shared" si="14"/>
        <v>31.12.2017</v>
      </c>
      <c r="D245" s="433" t="s">
        <v>820</v>
      </c>
      <c r="E245" s="438" t="s">
        <v>827</v>
      </c>
      <c r="F245" s="431" t="s">
        <v>1008</v>
      </c>
      <c r="G245" s="432" t="e">
        <f>#REF!</f>
        <v>#REF!</v>
      </c>
    </row>
    <row r="246" spans="1:7" ht="47.25">
      <c r="A246" s="427" t="str">
        <f t="shared" si="12"/>
        <v>КАРОЛ КАПИТАЛ МЕНИДЖМЪНТ ЕАД</v>
      </c>
      <c r="B246" s="428" t="str">
        <f t="shared" si="13"/>
        <v>РГ-08-05</v>
      </c>
      <c r="C246" s="429" t="str">
        <f t="shared" si="14"/>
        <v>31.12.2017</v>
      </c>
      <c r="D246" s="433" t="s">
        <v>821</v>
      </c>
      <c r="E246" s="438" t="s">
        <v>828</v>
      </c>
      <c r="F246" s="431" t="s">
        <v>1008</v>
      </c>
      <c r="G246" s="432" t="e">
        <f>#REF!</f>
        <v>#REF!</v>
      </c>
    </row>
    <row r="247" spans="1:7" ht="15.75">
      <c r="A247" s="427" t="str">
        <f t="shared" si="12"/>
        <v>КАРОЛ КАПИТАЛ МЕНИДЖМЪНТ ЕАД</v>
      </c>
      <c r="B247" s="428" t="str">
        <f t="shared" si="13"/>
        <v>РГ-08-05</v>
      </c>
      <c r="C247" s="429" t="str">
        <f t="shared" si="14"/>
        <v>31.12.2017</v>
      </c>
      <c r="D247" s="433" t="s">
        <v>822</v>
      </c>
      <c r="E247" s="434" t="s">
        <v>829</v>
      </c>
      <c r="F247" s="431" t="s">
        <v>1008</v>
      </c>
      <c r="G247" s="432" t="e">
        <f>#REF!</f>
        <v>#REF!</v>
      </c>
    </row>
    <row r="248" spans="1:7" ht="94.5">
      <c r="A248" s="427" t="str">
        <f t="shared" si="12"/>
        <v>КАРОЛ КАПИТАЛ МЕНИДЖМЪНТ ЕАД</v>
      </c>
      <c r="B248" s="428" t="str">
        <f t="shared" si="13"/>
        <v>РГ-08-05</v>
      </c>
      <c r="C248" s="429" t="str">
        <f t="shared" si="14"/>
        <v>31.12.2017</v>
      </c>
      <c r="D248" s="433" t="s">
        <v>823</v>
      </c>
      <c r="E248" s="438" t="s">
        <v>830</v>
      </c>
      <c r="F248" s="431" t="s">
        <v>1008</v>
      </c>
      <c r="G248" s="432" t="e">
        <f>#REF!</f>
        <v>#REF!</v>
      </c>
    </row>
    <row r="249" spans="1:7" ht="78.75">
      <c r="A249" s="427" t="str">
        <f t="shared" si="12"/>
        <v>КАРОЛ КАПИТАЛ МЕНИДЖМЪНТ ЕАД</v>
      </c>
      <c r="B249" s="428" t="str">
        <f t="shared" si="13"/>
        <v>РГ-08-05</v>
      </c>
      <c r="C249" s="429" t="str">
        <f t="shared" si="14"/>
        <v>31.12.2017</v>
      </c>
      <c r="D249" s="433" t="s">
        <v>824</v>
      </c>
      <c r="E249" s="438" t="s">
        <v>831</v>
      </c>
      <c r="F249" s="431" t="s">
        <v>1008</v>
      </c>
      <c r="G249" s="432" t="e">
        <f>#REF!</f>
        <v>#REF!</v>
      </c>
    </row>
    <row r="250" spans="1:7" ht="78.75">
      <c r="A250" s="427" t="str">
        <f t="shared" si="12"/>
        <v>КАРОЛ КАПИТАЛ МЕНИДЖМЪНТ ЕАД</v>
      </c>
      <c r="B250" s="428" t="str">
        <f t="shared" si="13"/>
        <v>РГ-08-05</v>
      </c>
      <c r="C250" s="429" t="str">
        <f t="shared" si="14"/>
        <v>31.12.2017</v>
      </c>
      <c r="D250" s="433" t="s">
        <v>836</v>
      </c>
      <c r="E250" s="438" t="s">
        <v>843</v>
      </c>
      <c r="F250" s="431" t="s">
        <v>1008</v>
      </c>
      <c r="G250" s="432" t="e">
        <f>#REF!</f>
        <v>#REF!</v>
      </c>
    </row>
    <row r="251" spans="1:7" ht="63">
      <c r="A251" s="427" t="str">
        <f t="shared" si="12"/>
        <v>КАРОЛ КАПИТАЛ МЕНИДЖМЪНТ ЕАД</v>
      </c>
      <c r="B251" s="428" t="str">
        <f t="shared" si="13"/>
        <v>РГ-08-05</v>
      </c>
      <c r="C251" s="429" t="str">
        <f t="shared" si="14"/>
        <v>31.12.2017</v>
      </c>
      <c r="D251" s="433" t="s">
        <v>837</v>
      </c>
      <c r="E251" s="438" t="s">
        <v>844</v>
      </c>
      <c r="F251" s="431" t="s">
        <v>1008</v>
      </c>
      <c r="G251" s="432" t="e">
        <f>#REF!</f>
        <v>#REF!</v>
      </c>
    </row>
    <row r="252" spans="1:7" ht="78.75">
      <c r="A252" s="427" t="str">
        <f t="shared" si="12"/>
        <v>КАРОЛ КАПИТАЛ МЕНИДЖМЪНТ ЕАД</v>
      </c>
      <c r="B252" s="428" t="str">
        <f t="shared" si="13"/>
        <v>РГ-08-05</v>
      </c>
      <c r="C252" s="429" t="str">
        <f t="shared" si="14"/>
        <v>31.12.2017</v>
      </c>
      <c r="D252" s="433" t="s">
        <v>838</v>
      </c>
      <c r="E252" s="438" t="s">
        <v>845</v>
      </c>
      <c r="F252" s="431" t="s">
        <v>1008</v>
      </c>
      <c r="G252" s="432" t="e">
        <f>#REF!</f>
        <v>#REF!</v>
      </c>
    </row>
    <row r="253" spans="1:7" ht="15.75">
      <c r="A253" s="427" t="str">
        <f t="shared" si="12"/>
        <v>КАРОЛ КАПИТАЛ МЕНИДЖМЪНТ ЕАД</v>
      </c>
      <c r="B253" s="428" t="str">
        <f t="shared" si="13"/>
        <v>РГ-08-05</v>
      </c>
      <c r="C253" s="429" t="str">
        <f t="shared" si="14"/>
        <v>31.12.2017</v>
      </c>
      <c r="D253" s="433" t="s">
        <v>839</v>
      </c>
      <c r="E253" s="438" t="s">
        <v>846</v>
      </c>
      <c r="F253" s="431" t="s">
        <v>1008</v>
      </c>
      <c r="G253" s="432" t="e">
        <f>#REF!</f>
        <v>#REF!</v>
      </c>
    </row>
    <row r="254" spans="1:7" ht="31.5">
      <c r="A254" s="427" t="str">
        <f t="shared" si="12"/>
        <v>КАРОЛ КАПИТАЛ МЕНИДЖМЪНТ ЕАД</v>
      </c>
      <c r="B254" s="428" t="str">
        <f t="shared" si="13"/>
        <v>РГ-08-05</v>
      </c>
      <c r="C254" s="429" t="str">
        <f t="shared" si="14"/>
        <v>31.12.2017</v>
      </c>
      <c r="D254" s="433" t="s">
        <v>840</v>
      </c>
      <c r="E254" s="438" t="s">
        <v>847</v>
      </c>
      <c r="F254" s="431" t="s">
        <v>1008</v>
      </c>
      <c r="G254" s="432" t="e">
        <f>#REF!</f>
        <v>#REF!</v>
      </c>
    </row>
    <row r="255" spans="1:7" ht="47.25">
      <c r="A255" s="427" t="str">
        <f t="shared" si="12"/>
        <v>КАРОЛ КАПИТАЛ МЕНИДЖМЪНТ ЕАД</v>
      </c>
      <c r="B255" s="428" t="str">
        <f t="shared" si="13"/>
        <v>РГ-08-05</v>
      </c>
      <c r="C255" s="429" t="str">
        <f t="shared" si="14"/>
        <v>31.12.2017</v>
      </c>
      <c r="D255" s="433" t="s">
        <v>841</v>
      </c>
      <c r="E255" s="438" t="s">
        <v>848</v>
      </c>
      <c r="F255" s="431" t="s">
        <v>1008</v>
      </c>
      <c r="G255" s="432" t="e">
        <f>#REF!</f>
        <v>#REF!</v>
      </c>
    </row>
    <row r="256" spans="1:7" ht="47.25">
      <c r="A256" s="427" t="str">
        <f t="shared" si="12"/>
        <v>КАРОЛ КАПИТАЛ МЕНИДЖМЪНТ ЕАД</v>
      </c>
      <c r="B256" s="428" t="str">
        <f t="shared" si="13"/>
        <v>РГ-08-05</v>
      </c>
      <c r="C256" s="429" t="str">
        <f t="shared" si="14"/>
        <v>31.12.2017</v>
      </c>
      <c r="D256" s="433" t="s">
        <v>842</v>
      </c>
      <c r="E256" s="438" t="s">
        <v>849</v>
      </c>
      <c r="F256" s="431" t="s">
        <v>1008</v>
      </c>
      <c r="G256" s="432" t="e">
        <f>#REF!</f>
        <v>#REF!</v>
      </c>
    </row>
    <row r="257" spans="1:7" ht="31.5">
      <c r="A257" s="427" t="str">
        <f t="shared" si="12"/>
        <v>КАРОЛ КАПИТАЛ МЕНИДЖМЪНТ ЕАД</v>
      </c>
      <c r="B257" s="428" t="str">
        <f t="shared" si="13"/>
        <v>РГ-08-05</v>
      </c>
      <c r="C257" s="429" t="str">
        <f t="shared" si="14"/>
        <v>31.12.2017</v>
      </c>
      <c r="D257" s="433" t="s">
        <v>694</v>
      </c>
      <c r="E257" s="438" t="s">
        <v>869</v>
      </c>
      <c r="F257" s="431" t="s">
        <v>1008</v>
      </c>
      <c r="G257" s="432" t="e">
        <f>#REF!</f>
        <v>#REF!</v>
      </c>
    </row>
    <row r="258" spans="1:7" ht="47.25">
      <c r="A258" s="427" t="str">
        <f t="shared" si="12"/>
        <v>КАРОЛ КАПИТАЛ МЕНИДЖМЪНТ ЕАД</v>
      </c>
      <c r="B258" s="428" t="str">
        <f t="shared" si="13"/>
        <v>РГ-08-05</v>
      </c>
      <c r="C258" s="429" t="str">
        <f t="shared" si="14"/>
        <v>31.12.2017</v>
      </c>
      <c r="D258" s="433" t="s">
        <v>860</v>
      </c>
      <c r="E258" s="438" t="s">
        <v>870</v>
      </c>
      <c r="F258" s="431" t="s">
        <v>1008</v>
      </c>
      <c r="G258" s="432" t="e">
        <f>#REF!</f>
        <v>#REF!</v>
      </c>
    </row>
    <row r="259" spans="1:7" ht="15.75">
      <c r="A259" s="427" t="str">
        <f t="shared" si="12"/>
        <v>КАРОЛ КАПИТАЛ МЕНИДЖМЪНТ ЕАД</v>
      </c>
      <c r="B259" s="428" t="str">
        <f t="shared" si="13"/>
        <v>РГ-08-05</v>
      </c>
      <c r="C259" s="429" t="str">
        <f t="shared" si="14"/>
        <v>31.12.2017</v>
      </c>
      <c r="D259" s="435" t="s">
        <v>861</v>
      </c>
      <c r="E259" s="437" t="s">
        <v>717</v>
      </c>
      <c r="F259" s="431" t="s">
        <v>1008</v>
      </c>
      <c r="G259" s="432" t="e">
        <f>#REF!</f>
        <v>#REF!</v>
      </c>
    </row>
    <row r="260" spans="1:7" ht="31.5">
      <c r="A260" s="427" t="str">
        <f t="shared" si="12"/>
        <v>КАРОЛ КАПИТАЛ МЕНИДЖМЪНТ ЕАД</v>
      </c>
      <c r="B260" s="428" t="str">
        <f t="shared" si="13"/>
        <v>РГ-08-05</v>
      </c>
      <c r="C260" s="429" t="str">
        <f t="shared" si="14"/>
        <v>31.12.2017</v>
      </c>
      <c r="D260" s="435" t="s">
        <v>862</v>
      </c>
      <c r="E260" s="437" t="s">
        <v>718</v>
      </c>
      <c r="F260" s="431" t="s">
        <v>1008</v>
      </c>
      <c r="G260" s="432" t="e">
        <f>#REF!</f>
        <v>#REF!</v>
      </c>
    </row>
    <row r="261" spans="1:7" ht="15.75">
      <c r="A261" s="427" t="str">
        <f t="shared" si="12"/>
        <v>КАРОЛ КАПИТАЛ МЕНИДЖМЪНТ ЕАД</v>
      </c>
      <c r="B261" s="428" t="str">
        <f t="shared" si="13"/>
        <v>РГ-08-05</v>
      </c>
      <c r="C261" s="429" t="str">
        <f t="shared" si="14"/>
        <v>31.12.2017</v>
      </c>
      <c r="D261" s="435" t="s">
        <v>863</v>
      </c>
      <c r="E261" s="437" t="s">
        <v>719</v>
      </c>
      <c r="F261" s="431" t="s">
        <v>1008</v>
      </c>
      <c r="G261" s="432" t="e">
        <f>#REF!</f>
        <v>#REF!</v>
      </c>
    </row>
    <row r="262" spans="1:7" ht="31.5">
      <c r="A262" s="427" t="str">
        <f t="shared" si="12"/>
        <v>КАРОЛ КАПИТАЛ МЕНИДЖМЪНТ ЕАД</v>
      </c>
      <c r="B262" s="428" t="str">
        <f t="shared" si="13"/>
        <v>РГ-08-05</v>
      </c>
      <c r="C262" s="429" t="str">
        <f t="shared" si="14"/>
        <v>31.12.2017</v>
      </c>
      <c r="D262" s="435" t="s">
        <v>864</v>
      </c>
      <c r="E262" s="437" t="s">
        <v>871</v>
      </c>
      <c r="F262" s="431" t="s">
        <v>1008</v>
      </c>
      <c r="G262" s="432" t="e">
        <f>#REF!</f>
        <v>#REF!</v>
      </c>
    </row>
    <row r="263" spans="1:7" ht="31.5">
      <c r="A263" s="427" t="str">
        <f t="shared" si="12"/>
        <v>КАРОЛ КАПИТАЛ МЕНИДЖМЪНТ ЕАД</v>
      </c>
      <c r="B263" s="428" t="str">
        <f t="shared" si="13"/>
        <v>РГ-08-05</v>
      </c>
      <c r="C263" s="429" t="str">
        <f t="shared" si="14"/>
        <v>31.12.2017</v>
      </c>
      <c r="D263" s="435" t="s">
        <v>865</v>
      </c>
      <c r="E263" s="437" t="s">
        <v>872</v>
      </c>
      <c r="F263" s="431" t="s">
        <v>1008</v>
      </c>
      <c r="G263" s="432" t="e">
        <f>#REF!</f>
        <v>#REF!</v>
      </c>
    </row>
    <row r="264" spans="1:7" ht="47.25">
      <c r="A264" s="427" t="str">
        <f t="shared" si="12"/>
        <v>КАРОЛ КАПИТАЛ МЕНИДЖМЪНТ ЕАД</v>
      </c>
      <c r="B264" s="428" t="str">
        <f t="shared" si="13"/>
        <v>РГ-08-05</v>
      </c>
      <c r="C264" s="429" t="str">
        <f t="shared" si="14"/>
        <v>31.12.2017</v>
      </c>
      <c r="D264" s="435" t="s">
        <v>866</v>
      </c>
      <c r="E264" s="437" t="s">
        <v>873</v>
      </c>
      <c r="F264" s="431" t="s">
        <v>1008</v>
      </c>
      <c r="G264" s="432" t="e">
        <f>#REF!</f>
        <v>#REF!</v>
      </c>
    </row>
    <row r="265" spans="1:7" ht="47.25">
      <c r="A265" s="427" t="str">
        <f t="shared" si="12"/>
        <v>КАРОЛ КАПИТАЛ МЕНИДЖМЪНТ ЕАД</v>
      </c>
      <c r="B265" s="428" t="str">
        <f t="shared" si="13"/>
        <v>РГ-08-05</v>
      </c>
      <c r="C265" s="429" t="str">
        <f t="shared" si="14"/>
        <v>31.12.2017</v>
      </c>
      <c r="D265" s="435" t="s">
        <v>867</v>
      </c>
      <c r="E265" s="437" t="s">
        <v>874</v>
      </c>
      <c r="F265" s="431" t="s">
        <v>1008</v>
      </c>
      <c r="G265" s="432" t="e">
        <f>#REF!</f>
        <v>#REF!</v>
      </c>
    </row>
    <row r="266" spans="1:7" ht="63">
      <c r="A266" s="427" t="str">
        <f t="shared" si="12"/>
        <v>КАРОЛ КАПИТАЛ МЕНИДЖМЪНТ ЕАД</v>
      </c>
      <c r="B266" s="428" t="str">
        <f t="shared" si="13"/>
        <v>РГ-08-05</v>
      </c>
      <c r="C266" s="429" t="str">
        <f t="shared" si="14"/>
        <v>31.12.2017</v>
      </c>
      <c r="D266" s="435" t="s">
        <v>868</v>
      </c>
      <c r="E266" s="437" t="s">
        <v>875</v>
      </c>
      <c r="F266" s="431" t="s">
        <v>1008</v>
      </c>
      <c r="G266" s="432" t="e">
        <f>#REF!</f>
        <v>#REF!</v>
      </c>
    </row>
    <row r="267" spans="1:7" ht="47.25">
      <c r="A267" s="427" t="str">
        <f t="shared" si="12"/>
        <v>КАРОЛ КАПИТАЛ МЕНИДЖМЪНТ ЕАД</v>
      </c>
      <c r="B267" s="428" t="str">
        <f t="shared" si="13"/>
        <v>РГ-08-05</v>
      </c>
      <c r="C267" s="429" t="str">
        <f t="shared" si="14"/>
        <v>31.12.2017</v>
      </c>
      <c r="D267" s="433" t="s">
        <v>887</v>
      </c>
      <c r="E267" s="438" t="s">
        <v>898</v>
      </c>
      <c r="F267" s="431" t="s">
        <v>1008</v>
      </c>
      <c r="G267" s="432" t="e">
        <f>#REF!</f>
        <v>#REF!</v>
      </c>
    </row>
    <row r="268" spans="1:7" ht="47.25">
      <c r="A268" s="427" t="str">
        <f t="shared" si="12"/>
        <v>КАРОЛ КАПИТАЛ МЕНИДЖМЪНТ ЕАД</v>
      </c>
      <c r="B268" s="428" t="str">
        <f t="shared" si="13"/>
        <v>РГ-08-05</v>
      </c>
      <c r="C268" s="429" t="str">
        <f t="shared" si="14"/>
        <v>31.12.2017</v>
      </c>
      <c r="D268" s="433" t="s">
        <v>888</v>
      </c>
      <c r="E268" s="438" t="s">
        <v>899</v>
      </c>
      <c r="F268" s="431" t="s">
        <v>1008</v>
      </c>
      <c r="G268" s="432" t="e">
        <f>#REF!</f>
        <v>#REF!</v>
      </c>
    </row>
    <row r="269" spans="1:7" ht="78.75">
      <c r="A269" s="427" t="str">
        <f t="shared" si="12"/>
        <v>КАРОЛ КАПИТАЛ МЕНИДЖМЪНТ ЕАД</v>
      </c>
      <c r="B269" s="428" t="str">
        <f t="shared" si="13"/>
        <v>РГ-08-05</v>
      </c>
      <c r="C269" s="429" t="str">
        <f t="shared" si="14"/>
        <v>31.12.2017</v>
      </c>
      <c r="D269" s="433" t="s">
        <v>889</v>
      </c>
      <c r="E269" s="438" t="s">
        <v>900</v>
      </c>
      <c r="F269" s="431" t="s">
        <v>1008</v>
      </c>
      <c r="G269" s="432" t="e">
        <f>#REF!</f>
        <v>#REF!</v>
      </c>
    </row>
    <row r="270" spans="1:7" ht="31.5">
      <c r="A270" s="427" t="str">
        <f t="shared" si="12"/>
        <v>КАРОЛ КАПИТАЛ МЕНИДЖМЪНТ ЕАД</v>
      </c>
      <c r="B270" s="428" t="str">
        <f t="shared" si="13"/>
        <v>РГ-08-05</v>
      </c>
      <c r="C270" s="429" t="str">
        <f t="shared" si="14"/>
        <v>31.12.2017</v>
      </c>
      <c r="D270" s="433" t="s">
        <v>890</v>
      </c>
      <c r="E270" s="438" t="s">
        <v>901</v>
      </c>
      <c r="F270" s="431" t="s">
        <v>1008</v>
      </c>
      <c r="G270" s="432" t="e">
        <f>#REF!</f>
        <v>#REF!</v>
      </c>
    </row>
    <row r="271" spans="1:7" ht="78.75">
      <c r="A271" s="427" t="str">
        <f t="shared" si="12"/>
        <v>КАРОЛ КАПИТАЛ МЕНИДЖМЪНТ ЕАД</v>
      </c>
      <c r="B271" s="428" t="str">
        <f t="shared" si="13"/>
        <v>РГ-08-05</v>
      </c>
      <c r="C271" s="429" t="str">
        <f t="shared" si="14"/>
        <v>31.12.2017</v>
      </c>
      <c r="D271" s="433" t="s">
        <v>891</v>
      </c>
      <c r="E271" s="438" t="s">
        <v>902</v>
      </c>
      <c r="F271" s="431" t="s">
        <v>1008</v>
      </c>
      <c r="G271" s="432" t="e">
        <f>#REF!</f>
        <v>#REF!</v>
      </c>
    </row>
    <row r="272" spans="1:7" ht="78.75">
      <c r="A272" s="427" t="str">
        <f t="shared" si="12"/>
        <v>КАРОЛ КАПИТАЛ МЕНИДЖМЪНТ ЕАД</v>
      </c>
      <c r="B272" s="428" t="str">
        <f t="shared" si="13"/>
        <v>РГ-08-05</v>
      </c>
      <c r="C272" s="429" t="str">
        <f t="shared" si="14"/>
        <v>31.12.2017</v>
      </c>
      <c r="D272" s="433" t="s">
        <v>892</v>
      </c>
      <c r="E272" s="438" t="s">
        <v>903</v>
      </c>
      <c r="F272" s="431" t="s">
        <v>1008</v>
      </c>
      <c r="G272" s="432" t="e">
        <f>#REF!</f>
        <v>#REF!</v>
      </c>
    </row>
    <row r="273" spans="1:7" ht="47.25">
      <c r="A273" s="427" t="str">
        <f t="shared" si="12"/>
        <v>КАРОЛ КАПИТАЛ МЕНИДЖМЪНТ ЕАД</v>
      </c>
      <c r="B273" s="428" t="str">
        <f t="shared" si="13"/>
        <v>РГ-08-05</v>
      </c>
      <c r="C273" s="429" t="str">
        <f t="shared" si="14"/>
        <v>31.12.2017</v>
      </c>
      <c r="D273" s="433" t="s">
        <v>893</v>
      </c>
      <c r="E273" s="438" t="s">
        <v>904</v>
      </c>
      <c r="F273" s="431" t="s">
        <v>1008</v>
      </c>
      <c r="G273" s="432" t="e">
        <f>#REF!</f>
        <v>#REF!</v>
      </c>
    </row>
    <row r="274" spans="1:7" ht="31.5">
      <c r="A274" s="427" t="str">
        <f t="shared" si="12"/>
        <v>КАРОЛ КАПИТАЛ МЕНИДЖМЪНТ ЕАД</v>
      </c>
      <c r="B274" s="428" t="str">
        <f t="shared" si="13"/>
        <v>РГ-08-05</v>
      </c>
      <c r="C274" s="429" t="str">
        <f t="shared" si="14"/>
        <v>31.12.2017</v>
      </c>
      <c r="D274" s="433" t="s">
        <v>894</v>
      </c>
      <c r="E274" s="438" t="s">
        <v>905</v>
      </c>
      <c r="F274" s="431" t="s">
        <v>1008</v>
      </c>
      <c r="G274" s="432" t="e">
        <f>#REF!</f>
        <v>#REF!</v>
      </c>
    </row>
    <row r="275" spans="1:7" ht="94.5">
      <c r="A275" s="427" t="str">
        <f t="shared" si="12"/>
        <v>КАРОЛ КАПИТАЛ МЕНИДЖМЪНТ ЕАД</v>
      </c>
      <c r="B275" s="428" t="str">
        <f t="shared" si="13"/>
        <v>РГ-08-05</v>
      </c>
      <c r="C275" s="429" t="str">
        <f t="shared" si="14"/>
        <v>31.12.2017</v>
      </c>
      <c r="D275" s="433" t="s">
        <v>895</v>
      </c>
      <c r="E275" s="438" t="s">
        <v>906</v>
      </c>
      <c r="F275" s="431" t="s">
        <v>1008</v>
      </c>
      <c r="G275" s="432" t="e">
        <f>#REF!</f>
        <v>#REF!</v>
      </c>
    </row>
    <row r="276" spans="1:7" ht="47.25">
      <c r="A276" s="427" t="str">
        <f t="shared" si="12"/>
        <v>КАРОЛ КАПИТАЛ МЕНИДЖМЪНТ ЕАД</v>
      </c>
      <c r="B276" s="428" t="str">
        <f t="shared" si="13"/>
        <v>РГ-08-05</v>
      </c>
      <c r="C276" s="429" t="str">
        <f t="shared" si="14"/>
        <v>31.12.2017</v>
      </c>
      <c r="D276" s="433" t="s">
        <v>896</v>
      </c>
      <c r="E276" s="438" t="s">
        <v>907</v>
      </c>
      <c r="F276" s="431" t="s">
        <v>1008</v>
      </c>
      <c r="G276" s="432" t="e">
        <f>#REF!</f>
        <v>#REF!</v>
      </c>
    </row>
    <row r="277" spans="1:7" ht="47.25">
      <c r="A277" s="427" t="str">
        <f t="shared" si="12"/>
        <v>КАРОЛ КАПИТАЛ МЕНИДЖМЪНТ ЕАД</v>
      </c>
      <c r="B277" s="428" t="str">
        <f t="shared" si="13"/>
        <v>РГ-08-05</v>
      </c>
      <c r="C277" s="429" t="str">
        <f t="shared" si="14"/>
        <v>31.12.2017</v>
      </c>
      <c r="D277" s="433" t="s">
        <v>897</v>
      </c>
      <c r="E277" s="438" t="s">
        <v>908</v>
      </c>
      <c r="F277" s="431" t="s">
        <v>1008</v>
      </c>
      <c r="G277" s="432" t="e">
        <f>#REF!</f>
        <v>#REF!</v>
      </c>
    </row>
    <row r="278" spans="1:7" ht="15.75">
      <c r="A278" s="427" t="str">
        <f t="shared" si="12"/>
        <v>КАРОЛ КАПИТАЛ МЕНИДЖМЪНТ ЕАД</v>
      </c>
      <c r="B278" s="428" t="str">
        <f t="shared" si="13"/>
        <v>РГ-08-05</v>
      </c>
      <c r="C278" s="429" t="str">
        <f t="shared" si="14"/>
        <v>31.12.2017</v>
      </c>
      <c r="D278" s="433" t="s">
        <v>307</v>
      </c>
      <c r="E278" s="438" t="s">
        <v>923</v>
      </c>
      <c r="F278" s="431" t="s">
        <v>1008</v>
      </c>
      <c r="G278" s="432" t="e">
        <f>#REF!</f>
        <v>#REF!</v>
      </c>
    </row>
    <row r="279" spans="1:7" ht="47.25">
      <c r="A279" s="427" t="str">
        <f t="shared" si="12"/>
        <v>КАРОЛ КАПИТАЛ МЕНИДЖМЪНТ ЕАД</v>
      </c>
      <c r="B279" s="428" t="str">
        <f t="shared" si="13"/>
        <v>РГ-08-05</v>
      </c>
      <c r="C279" s="429" t="str">
        <f t="shared" si="14"/>
        <v>31.12.2017</v>
      </c>
      <c r="D279" s="433" t="s">
        <v>914</v>
      </c>
      <c r="E279" s="438" t="s">
        <v>924</v>
      </c>
      <c r="F279" s="431" t="s">
        <v>1008</v>
      </c>
      <c r="G279" s="432" t="e">
        <f>#REF!</f>
        <v>#REF!</v>
      </c>
    </row>
    <row r="280" spans="1:7" ht="31.5">
      <c r="A280" s="427" t="str">
        <f t="shared" si="12"/>
        <v>КАРОЛ КАПИТАЛ МЕНИДЖМЪНТ ЕАД</v>
      </c>
      <c r="B280" s="428" t="str">
        <f t="shared" si="13"/>
        <v>РГ-08-05</v>
      </c>
      <c r="C280" s="429" t="str">
        <f t="shared" si="14"/>
        <v>31.12.2017</v>
      </c>
      <c r="D280" s="433" t="s">
        <v>915</v>
      </c>
      <c r="E280" s="437" t="s">
        <v>925</v>
      </c>
      <c r="F280" s="431" t="s">
        <v>1008</v>
      </c>
      <c r="G280" s="432" t="e">
        <f>#REF!</f>
        <v>#REF!</v>
      </c>
    </row>
    <row r="281" spans="1:7" ht="47.25">
      <c r="A281" s="427" t="str">
        <f t="shared" si="12"/>
        <v>КАРОЛ КАПИТАЛ МЕНИДЖМЪНТ ЕАД</v>
      </c>
      <c r="B281" s="428" t="str">
        <f t="shared" si="13"/>
        <v>РГ-08-05</v>
      </c>
      <c r="C281" s="429" t="str">
        <f t="shared" si="14"/>
        <v>31.12.2017</v>
      </c>
      <c r="D281" s="433" t="s">
        <v>916</v>
      </c>
      <c r="E281" s="437" t="s">
        <v>926</v>
      </c>
      <c r="F281" s="431" t="s">
        <v>1008</v>
      </c>
      <c r="G281" s="432" t="e">
        <f>#REF!</f>
        <v>#REF!</v>
      </c>
    </row>
    <row r="282" spans="1:7" ht="15.75">
      <c r="A282" s="427" t="str">
        <f t="shared" si="12"/>
        <v>КАРОЛ КАПИТАЛ МЕНИДЖМЪНТ ЕАД</v>
      </c>
      <c r="B282" s="428" t="str">
        <f t="shared" si="13"/>
        <v>РГ-08-05</v>
      </c>
      <c r="C282" s="429" t="str">
        <f t="shared" si="14"/>
        <v>31.12.2017</v>
      </c>
      <c r="D282" s="433" t="s">
        <v>917</v>
      </c>
      <c r="E282" s="437" t="s">
        <v>719</v>
      </c>
      <c r="F282" s="431" t="s">
        <v>1008</v>
      </c>
      <c r="G282" s="432" t="e">
        <f>#REF!</f>
        <v>#REF!</v>
      </c>
    </row>
    <row r="283" spans="1:7" ht="31.5">
      <c r="A283" s="427" t="str">
        <f t="shared" si="12"/>
        <v>КАРОЛ КАПИТАЛ МЕНИДЖМЪНТ ЕАД</v>
      </c>
      <c r="B283" s="428" t="str">
        <f t="shared" si="13"/>
        <v>РГ-08-05</v>
      </c>
      <c r="C283" s="429" t="str">
        <f t="shared" si="14"/>
        <v>31.12.2017</v>
      </c>
      <c r="D283" s="433" t="s">
        <v>918</v>
      </c>
      <c r="E283" s="437" t="s">
        <v>927</v>
      </c>
      <c r="F283" s="431" t="s">
        <v>1008</v>
      </c>
      <c r="G283" s="432" t="e">
        <f>#REF!</f>
        <v>#REF!</v>
      </c>
    </row>
    <row r="284" spans="1:7" ht="31.5">
      <c r="A284" s="427" t="str">
        <f t="shared" si="12"/>
        <v>КАРОЛ КАПИТАЛ МЕНИДЖМЪНТ ЕАД</v>
      </c>
      <c r="B284" s="428" t="str">
        <f t="shared" si="13"/>
        <v>РГ-08-05</v>
      </c>
      <c r="C284" s="429" t="str">
        <f t="shared" si="14"/>
        <v>31.12.2017</v>
      </c>
      <c r="D284" s="433" t="s">
        <v>919</v>
      </c>
      <c r="E284" s="437" t="s">
        <v>928</v>
      </c>
      <c r="F284" s="431" t="s">
        <v>1008</v>
      </c>
      <c r="G284" s="432" t="e">
        <f>#REF!</f>
        <v>#REF!</v>
      </c>
    </row>
    <row r="285" spans="1:7" ht="31.5">
      <c r="A285" s="427" t="str">
        <f t="shared" si="12"/>
        <v>КАРОЛ КАПИТАЛ МЕНИДЖМЪНТ ЕАД</v>
      </c>
      <c r="B285" s="428" t="str">
        <f t="shared" si="13"/>
        <v>РГ-08-05</v>
      </c>
      <c r="C285" s="429" t="str">
        <f t="shared" si="14"/>
        <v>31.12.2017</v>
      </c>
      <c r="D285" s="433" t="s">
        <v>920</v>
      </c>
      <c r="E285" s="437" t="s">
        <v>929</v>
      </c>
      <c r="F285" s="431" t="s">
        <v>1008</v>
      </c>
      <c r="G285" s="432" t="e">
        <f>#REF!</f>
        <v>#REF!</v>
      </c>
    </row>
    <row r="286" spans="1:7" ht="31.5">
      <c r="A286" s="427" t="str">
        <f aca="true" t="shared" si="15" ref="A286:A347">UDName</f>
        <v>КАРОЛ КАПИТАЛ МЕНИДЖМЪНТ ЕАД</v>
      </c>
      <c r="B286" s="428" t="str">
        <f aca="true" t="shared" si="16" ref="B286:B347">UDRG</f>
        <v>РГ-08-05</v>
      </c>
      <c r="C286" s="429" t="str">
        <f t="shared" si="14"/>
        <v>31.12.2017</v>
      </c>
      <c r="D286" s="433" t="s">
        <v>921</v>
      </c>
      <c r="E286" s="437" t="s">
        <v>930</v>
      </c>
      <c r="F286" s="431" t="s">
        <v>1008</v>
      </c>
      <c r="G286" s="432" t="e">
        <f>#REF!</f>
        <v>#REF!</v>
      </c>
    </row>
    <row r="287" spans="1:7" ht="47.25">
      <c r="A287" s="427" t="str">
        <f t="shared" si="15"/>
        <v>КАРОЛ КАПИТАЛ МЕНИДЖМЪНТ ЕАД</v>
      </c>
      <c r="B287" s="428" t="str">
        <f t="shared" si="16"/>
        <v>РГ-08-05</v>
      </c>
      <c r="C287" s="429" t="str">
        <f aca="true" t="shared" si="17" ref="C287:C348">EndDate</f>
        <v>31.12.2017</v>
      </c>
      <c r="D287" s="433" t="s">
        <v>922</v>
      </c>
      <c r="E287" s="437" t="s">
        <v>931</v>
      </c>
      <c r="F287" s="431" t="s">
        <v>1008</v>
      </c>
      <c r="G287" s="432" t="e">
        <f>#REF!</f>
        <v>#REF!</v>
      </c>
    </row>
    <row r="288" spans="1:7" ht="47.25">
      <c r="A288" s="427" t="str">
        <f t="shared" si="15"/>
        <v>КАРОЛ КАПИТАЛ МЕНИДЖМЪНТ ЕАД</v>
      </c>
      <c r="B288" s="428" t="str">
        <f t="shared" si="16"/>
        <v>РГ-08-05</v>
      </c>
      <c r="C288" s="429" t="str">
        <f t="shared" si="17"/>
        <v>31.12.2017</v>
      </c>
      <c r="D288" s="433" t="s">
        <v>944</v>
      </c>
      <c r="E288" s="438" t="s">
        <v>956</v>
      </c>
      <c r="F288" s="431" t="s">
        <v>1008</v>
      </c>
      <c r="G288" s="432" t="e">
        <f>#REF!</f>
        <v>#REF!</v>
      </c>
    </row>
    <row r="289" spans="1:7" ht="47.25">
      <c r="A289" s="427" t="str">
        <f t="shared" si="15"/>
        <v>КАРОЛ КАПИТАЛ МЕНИДЖМЪНТ ЕАД</v>
      </c>
      <c r="B289" s="428" t="str">
        <f t="shared" si="16"/>
        <v>РГ-08-05</v>
      </c>
      <c r="C289" s="429" t="str">
        <f t="shared" si="17"/>
        <v>31.12.2017</v>
      </c>
      <c r="D289" s="433" t="s">
        <v>945</v>
      </c>
      <c r="E289" s="438" t="s">
        <v>957</v>
      </c>
      <c r="F289" s="431" t="s">
        <v>1008</v>
      </c>
      <c r="G289" s="432" t="e">
        <f>#REF!</f>
        <v>#REF!</v>
      </c>
    </row>
    <row r="290" spans="1:7" ht="63">
      <c r="A290" s="427" t="str">
        <f t="shared" si="15"/>
        <v>КАРОЛ КАПИТАЛ МЕНИДЖМЪНТ ЕАД</v>
      </c>
      <c r="B290" s="428" t="str">
        <f t="shared" si="16"/>
        <v>РГ-08-05</v>
      </c>
      <c r="C290" s="429" t="str">
        <f t="shared" si="17"/>
        <v>31.12.2017</v>
      </c>
      <c r="D290" s="433" t="s">
        <v>946</v>
      </c>
      <c r="E290" s="438" t="s">
        <v>958</v>
      </c>
      <c r="F290" s="431" t="s">
        <v>1008</v>
      </c>
      <c r="G290" s="432" t="e">
        <f>#REF!</f>
        <v>#REF!</v>
      </c>
    </row>
    <row r="291" spans="1:7" ht="47.25">
      <c r="A291" s="427" t="str">
        <f t="shared" si="15"/>
        <v>КАРОЛ КАПИТАЛ МЕНИДЖМЪНТ ЕАД</v>
      </c>
      <c r="B291" s="428" t="str">
        <f t="shared" si="16"/>
        <v>РГ-08-05</v>
      </c>
      <c r="C291" s="429" t="str">
        <f t="shared" si="17"/>
        <v>31.12.2017</v>
      </c>
      <c r="D291" s="433" t="s">
        <v>947</v>
      </c>
      <c r="E291" s="438" t="s">
        <v>959</v>
      </c>
      <c r="F291" s="431" t="s">
        <v>1008</v>
      </c>
      <c r="G291" s="432" t="e">
        <f>#REF!</f>
        <v>#REF!</v>
      </c>
    </row>
    <row r="292" spans="1:7" ht="31.5">
      <c r="A292" s="427" t="str">
        <f t="shared" si="15"/>
        <v>КАРОЛ КАПИТАЛ МЕНИДЖМЪНТ ЕАД</v>
      </c>
      <c r="B292" s="428" t="str">
        <f t="shared" si="16"/>
        <v>РГ-08-05</v>
      </c>
      <c r="C292" s="429" t="str">
        <f t="shared" si="17"/>
        <v>31.12.2017</v>
      </c>
      <c r="D292" s="433" t="s">
        <v>948</v>
      </c>
      <c r="E292" s="438" t="s">
        <v>966</v>
      </c>
      <c r="F292" s="431" t="s">
        <v>1008</v>
      </c>
      <c r="G292" s="432" t="e">
        <f>#REF!</f>
        <v>#REF!</v>
      </c>
    </row>
    <row r="293" spans="1:7" ht="31.5">
      <c r="A293" s="427" t="str">
        <f t="shared" si="15"/>
        <v>КАРОЛ КАПИТАЛ МЕНИДЖМЪНТ ЕАД</v>
      </c>
      <c r="B293" s="428" t="str">
        <f t="shared" si="16"/>
        <v>РГ-08-05</v>
      </c>
      <c r="C293" s="429" t="str">
        <f t="shared" si="17"/>
        <v>31.12.2017</v>
      </c>
      <c r="D293" s="433" t="s">
        <v>949</v>
      </c>
      <c r="E293" s="438" t="s">
        <v>960</v>
      </c>
      <c r="F293" s="431" t="s">
        <v>1008</v>
      </c>
      <c r="G293" s="432" t="e">
        <f>#REF!</f>
        <v>#REF!</v>
      </c>
    </row>
    <row r="294" spans="1:7" ht="63">
      <c r="A294" s="427" t="str">
        <f t="shared" si="15"/>
        <v>КАРОЛ КАПИТАЛ МЕНИДЖМЪНТ ЕАД</v>
      </c>
      <c r="B294" s="428" t="str">
        <f t="shared" si="16"/>
        <v>РГ-08-05</v>
      </c>
      <c r="C294" s="429" t="str">
        <f t="shared" si="17"/>
        <v>31.12.2017</v>
      </c>
      <c r="D294" s="433" t="s">
        <v>950</v>
      </c>
      <c r="E294" s="438" t="s">
        <v>961</v>
      </c>
      <c r="F294" s="431" t="s">
        <v>1008</v>
      </c>
      <c r="G294" s="432" t="e">
        <f>#REF!</f>
        <v>#REF!</v>
      </c>
    </row>
    <row r="295" spans="1:7" ht="63">
      <c r="A295" s="427" t="str">
        <f t="shared" si="15"/>
        <v>КАРОЛ КАПИТАЛ МЕНИДЖМЪНТ ЕАД</v>
      </c>
      <c r="B295" s="428" t="str">
        <f t="shared" si="16"/>
        <v>РГ-08-05</v>
      </c>
      <c r="C295" s="429" t="str">
        <f t="shared" si="17"/>
        <v>31.12.2017</v>
      </c>
      <c r="D295" s="433" t="s">
        <v>951</v>
      </c>
      <c r="E295" s="438" t="s">
        <v>962</v>
      </c>
      <c r="F295" s="431" t="s">
        <v>1008</v>
      </c>
      <c r="G295" s="432" t="e">
        <f>#REF!</f>
        <v>#REF!</v>
      </c>
    </row>
    <row r="296" spans="1:7" ht="31.5">
      <c r="A296" s="427" t="str">
        <f t="shared" si="15"/>
        <v>КАРОЛ КАПИТАЛ МЕНИДЖМЪНТ ЕАД</v>
      </c>
      <c r="B296" s="428" t="str">
        <f t="shared" si="16"/>
        <v>РГ-08-05</v>
      </c>
      <c r="C296" s="429" t="str">
        <f t="shared" si="17"/>
        <v>31.12.2017</v>
      </c>
      <c r="D296" s="433" t="s">
        <v>952</v>
      </c>
      <c r="E296" s="438" t="s">
        <v>963</v>
      </c>
      <c r="F296" s="431" t="s">
        <v>1008</v>
      </c>
      <c r="G296" s="432" t="e">
        <f>#REF!</f>
        <v>#REF!</v>
      </c>
    </row>
    <row r="297" spans="1:7" ht="78.75">
      <c r="A297" s="427" t="str">
        <f t="shared" si="15"/>
        <v>КАРОЛ КАПИТАЛ МЕНИДЖМЪНТ ЕАД</v>
      </c>
      <c r="B297" s="428" t="str">
        <f t="shared" si="16"/>
        <v>РГ-08-05</v>
      </c>
      <c r="C297" s="429" t="str">
        <f t="shared" si="17"/>
        <v>31.12.2017</v>
      </c>
      <c r="D297" s="433" t="s">
        <v>953</v>
      </c>
      <c r="E297" s="438" t="s">
        <v>964</v>
      </c>
      <c r="F297" s="431" t="s">
        <v>1008</v>
      </c>
      <c r="G297" s="432" t="e">
        <f>#REF!</f>
        <v>#REF!</v>
      </c>
    </row>
    <row r="298" spans="1:7" ht="47.25">
      <c r="A298" s="427" t="str">
        <f t="shared" si="15"/>
        <v>КАРОЛ КАПИТАЛ МЕНИДЖМЪНТ ЕАД</v>
      </c>
      <c r="B298" s="428" t="str">
        <f t="shared" si="16"/>
        <v>РГ-08-05</v>
      </c>
      <c r="C298" s="429" t="str">
        <f t="shared" si="17"/>
        <v>31.12.2017</v>
      </c>
      <c r="D298" s="433" t="s">
        <v>954</v>
      </c>
      <c r="E298" s="438" t="s">
        <v>965</v>
      </c>
      <c r="F298" s="431" t="s">
        <v>1008</v>
      </c>
      <c r="G298" s="432" t="e">
        <f>#REF!</f>
        <v>#REF!</v>
      </c>
    </row>
    <row r="299" spans="1:7" ht="31.5">
      <c r="A299" s="427" t="str">
        <f t="shared" si="15"/>
        <v>КАРОЛ КАПИТАЛ МЕНИДЖМЪНТ ЕАД</v>
      </c>
      <c r="B299" s="428" t="str">
        <f t="shared" si="16"/>
        <v>РГ-08-05</v>
      </c>
      <c r="C299" s="429" t="str">
        <f t="shared" si="17"/>
        <v>31.12.2017</v>
      </c>
      <c r="D299" s="433" t="s">
        <v>955</v>
      </c>
      <c r="E299" s="438" t="s">
        <v>967</v>
      </c>
      <c r="F299" s="431" t="s">
        <v>1008</v>
      </c>
      <c r="G299" s="432" t="e">
        <f>#REF!</f>
        <v>#REF!</v>
      </c>
    </row>
    <row r="300" spans="1:7" ht="31.5">
      <c r="A300" s="406" t="str">
        <f t="shared" si="15"/>
        <v>КАРОЛ КАПИТАЛ МЕНИДЖМЪНТ ЕАД</v>
      </c>
      <c r="B300" s="407" t="str">
        <f t="shared" si="16"/>
        <v>РГ-08-05</v>
      </c>
      <c r="C300" s="408" t="str">
        <f t="shared" si="17"/>
        <v>31.12.2017</v>
      </c>
      <c r="D300" s="409" t="s">
        <v>185</v>
      </c>
      <c r="E300" s="410" t="s">
        <v>974</v>
      </c>
      <c r="F300" s="411" t="s">
        <v>1009</v>
      </c>
      <c r="G300" s="412" t="e">
        <f>#REF!</f>
        <v>#REF!</v>
      </c>
    </row>
    <row r="301" spans="1:7" ht="15.75">
      <c r="A301" s="406" t="str">
        <f t="shared" si="15"/>
        <v>КАРОЛ КАПИТАЛ МЕНИДЖМЪНТ ЕАД</v>
      </c>
      <c r="B301" s="407" t="str">
        <f t="shared" si="16"/>
        <v>РГ-08-05</v>
      </c>
      <c r="C301" s="408" t="str">
        <f t="shared" si="17"/>
        <v>31.12.2017</v>
      </c>
      <c r="D301" s="409" t="s">
        <v>186</v>
      </c>
      <c r="E301" s="413" t="s">
        <v>969</v>
      </c>
      <c r="F301" s="411" t="s">
        <v>1009</v>
      </c>
      <c r="G301" s="412" t="e">
        <f>#REF!</f>
        <v>#REF!</v>
      </c>
    </row>
    <row r="302" spans="1:7" ht="15.75">
      <c r="A302" s="406" t="str">
        <f t="shared" si="15"/>
        <v>КАРОЛ КАПИТАЛ МЕНИДЖМЪНТ ЕАД</v>
      </c>
      <c r="B302" s="407" t="str">
        <f t="shared" si="16"/>
        <v>РГ-08-05</v>
      </c>
      <c r="C302" s="408" t="str">
        <f t="shared" si="17"/>
        <v>31.12.2017</v>
      </c>
      <c r="D302" s="409" t="s">
        <v>187</v>
      </c>
      <c r="E302" s="413" t="s">
        <v>970</v>
      </c>
      <c r="F302" s="411" t="s">
        <v>1009</v>
      </c>
      <c r="G302" s="412" t="e">
        <f>#REF!</f>
        <v>#REF!</v>
      </c>
    </row>
    <row r="303" spans="1:7" ht="47.25">
      <c r="A303" s="406" t="str">
        <f t="shared" si="15"/>
        <v>КАРОЛ КАПИТАЛ МЕНИДЖМЪНТ ЕАД</v>
      </c>
      <c r="B303" s="407" t="str">
        <f t="shared" si="16"/>
        <v>РГ-08-05</v>
      </c>
      <c r="C303" s="408" t="str">
        <f t="shared" si="17"/>
        <v>31.12.2017</v>
      </c>
      <c r="D303" s="409" t="s">
        <v>188</v>
      </c>
      <c r="E303" s="410" t="s">
        <v>971</v>
      </c>
      <c r="F303" s="411" t="s">
        <v>1009</v>
      </c>
      <c r="G303" s="412" t="e">
        <f>#REF!</f>
        <v>#REF!</v>
      </c>
    </row>
    <row r="304" spans="1:7" ht="47.25">
      <c r="A304" s="406" t="str">
        <f t="shared" si="15"/>
        <v>КАРОЛ КАПИТАЛ МЕНИДЖМЪНТ ЕАД</v>
      </c>
      <c r="B304" s="407" t="str">
        <f t="shared" si="16"/>
        <v>РГ-08-05</v>
      </c>
      <c r="C304" s="408" t="str">
        <f t="shared" si="17"/>
        <v>31.12.2017</v>
      </c>
      <c r="D304" s="409" t="s">
        <v>189</v>
      </c>
      <c r="E304" s="413" t="s">
        <v>267</v>
      </c>
      <c r="F304" s="411" t="s">
        <v>1009</v>
      </c>
      <c r="G304" s="412" t="e">
        <f>#REF!</f>
        <v>#REF!</v>
      </c>
    </row>
    <row r="305" spans="1:7" ht="31.5">
      <c r="A305" s="406" t="str">
        <f t="shared" si="15"/>
        <v>КАРОЛ КАПИТАЛ МЕНИДЖМЪНТ ЕАД</v>
      </c>
      <c r="B305" s="407" t="str">
        <f t="shared" si="16"/>
        <v>РГ-08-05</v>
      </c>
      <c r="C305" s="408" t="str">
        <f t="shared" si="17"/>
        <v>31.12.2017</v>
      </c>
      <c r="D305" s="409" t="s">
        <v>190</v>
      </c>
      <c r="E305" s="410" t="s">
        <v>499</v>
      </c>
      <c r="F305" s="411" t="s">
        <v>1009</v>
      </c>
      <c r="G305" s="412" t="e">
        <f>#REF!</f>
        <v>#REF!</v>
      </c>
    </row>
    <row r="306" spans="1:7" ht="31.5">
      <c r="A306" s="406" t="str">
        <f t="shared" si="15"/>
        <v>КАРОЛ КАПИТАЛ МЕНИДЖМЪНТ ЕАД</v>
      </c>
      <c r="B306" s="407" t="str">
        <f t="shared" si="16"/>
        <v>РГ-08-05</v>
      </c>
      <c r="C306" s="408" t="str">
        <f t="shared" si="17"/>
        <v>31.12.2017</v>
      </c>
      <c r="D306" s="409" t="s">
        <v>191</v>
      </c>
      <c r="E306" s="413" t="s">
        <v>363</v>
      </c>
      <c r="F306" s="411" t="s">
        <v>1009</v>
      </c>
      <c r="G306" s="412" t="e">
        <f>#REF!</f>
        <v>#REF!</v>
      </c>
    </row>
    <row r="307" spans="1:7" ht="31.5">
      <c r="A307" s="406" t="str">
        <f t="shared" si="15"/>
        <v>КАРОЛ КАПИТАЛ МЕНИДЖМЪНТ ЕАД</v>
      </c>
      <c r="B307" s="407" t="str">
        <f t="shared" si="16"/>
        <v>РГ-08-05</v>
      </c>
      <c r="C307" s="408" t="str">
        <f t="shared" si="17"/>
        <v>31.12.2017</v>
      </c>
      <c r="D307" s="409" t="s">
        <v>192</v>
      </c>
      <c r="E307" s="413" t="s">
        <v>972</v>
      </c>
      <c r="F307" s="411" t="s">
        <v>1009</v>
      </c>
      <c r="G307" s="412" t="e">
        <f>#REF!</f>
        <v>#REF!</v>
      </c>
    </row>
    <row r="308" spans="1:7" ht="47.25">
      <c r="A308" s="406" t="str">
        <f t="shared" si="15"/>
        <v>КАРОЛ КАПИТАЛ МЕНИДЖМЪНТ ЕАД</v>
      </c>
      <c r="B308" s="407" t="str">
        <f t="shared" si="16"/>
        <v>РГ-08-05</v>
      </c>
      <c r="C308" s="408" t="str">
        <f t="shared" si="17"/>
        <v>31.12.2017</v>
      </c>
      <c r="D308" s="409" t="s">
        <v>193</v>
      </c>
      <c r="E308" s="410" t="s">
        <v>367</v>
      </c>
      <c r="F308" s="411" t="s">
        <v>1009</v>
      </c>
      <c r="G308" s="412" t="e">
        <f>#REF!</f>
        <v>#REF!</v>
      </c>
    </row>
    <row r="309" spans="1:7" ht="47.25">
      <c r="A309" s="406" t="str">
        <f t="shared" si="15"/>
        <v>КАРОЛ КАПИТАЛ МЕНИДЖМЪНТ ЕАД</v>
      </c>
      <c r="B309" s="407" t="str">
        <f t="shared" si="16"/>
        <v>РГ-08-05</v>
      </c>
      <c r="C309" s="408" t="str">
        <f t="shared" si="17"/>
        <v>31.12.2017</v>
      </c>
      <c r="D309" s="409" t="s">
        <v>194</v>
      </c>
      <c r="E309" s="410" t="s">
        <v>368</v>
      </c>
      <c r="F309" s="411" t="s">
        <v>1009</v>
      </c>
      <c r="G309" s="412" t="e">
        <f>#REF!</f>
        <v>#REF!</v>
      </c>
    </row>
    <row r="310" spans="1:7" ht="47.25">
      <c r="A310" s="406" t="str">
        <f t="shared" si="15"/>
        <v>КАРОЛ КАПИТАЛ МЕНИДЖМЪНТ ЕАД</v>
      </c>
      <c r="B310" s="407" t="str">
        <f t="shared" si="16"/>
        <v>РГ-08-05</v>
      </c>
      <c r="C310" s="408" t="str">
        <f t="shared" si="17"/>
        <v>31.12.2017</v>
      </c>
      <c r="D310" s="409" t="s">
        <v>195</v>
      </c>
      <c r="E310" s="410" t="s">
        <v>369</v>
      </c>
      <c r="F310" s="411" t="s">
        <v>1009</v>
      </c>
      <c r="G310" s="412" t="e">
        <f>#REF!</f>
        <v>#REF!</v>
      </c>
    </row>
    <row r="311" spans="1:7" ht="31.5">
      <c r="A311" s="406" t="str">
        <f t="shared" si="15"/>
        <v>КАРОЛ КАПИТАЛ МЕНИДЖМЪНТ ЕАД</v>
      </c>
      <c r="B311" s="407" t="str">
        <f t="shared" si="16"/>
        <v>РГ-08-05</v>
      </c>
      <c r="C311" s="408" t="str">
        <f t="shared" si="17"/>
        <v>31.12.2017</v>
      </c>
      <c r="D311" s="409" t="s">
        <v>196</v>
      </c>
      <c r="E311" s="413" t="s">
        <v>980</v>
      </c>
      <c r="F311" s="411" t="s">
        <v>1009</v>
      </c>
      <c r="G311" s="412" t="e">
        <f>#REF!</f>
        <v>#REF!</v>
      </c>
    </row>
    <row r="312" spans="1:7" ht="15.75">
      <c r="A312" s="406" t="str">
        <f t="shared" si="15"/>
        <v>КАРОЛ КАПИТАЛ МЕНИДЖМЪНТ ЕАД</v>
      </c>
      <c r="B312" s="407" t="str">
        <f t="shared" si="16"/>
        <v>РГ-08-05</v>
      </c>
      <c r="C312" s="408" t="str">
        <f t="shared" si="17"/>
        <v>31.12.2017</v>
      </c>
      <c r="D312" s="414" t="s">
        <v>197</v>
      </c>
      <c r="E312" s="415" t="s">
        <v>495</v>
      </c>
      <c r="F312" s="411" t="s">
        <v>1009</v>
      </c>
      <c r="G312" s="412" t="e">
        <f>#REF!</f>
        <v>#REF!</v>
      </c>
    </row>
    <row r="313" spans="1:7" ht="15.75">
      <c r="A313" s="406" t="str">
        <f t="shared" si="15"/>
        <v>КАРОЛ КАПИТАЛ МЕНИДЖМЪНТ ЕАД</v>
      </c>
      <c r="B313" s="407" t="str">
        <f t="shared" si="16"/>
        <v>РГ-08-05</v>
      </c>
      <c r="C313" s="408" t="str">
        <f t="shared" si="17"/>
        <v>31.12.2017</v>
      </c>
      <c r="D313" s="414" t="s">
        <v>198</v>
      </c>
      <c r="E313" s="416" t="s">
        <v>494</v>
      </c>
      <c r="F313" s="411" t="s">
        <v>1009</v>
      </c>
      <c r="G313" s="412" t="e">
        <f>#REF!</f>
        <v>#REF!</v>
      </c>
    </row>
    <row r="314" spans="1:7" ht="15.75">
      <c r="A314" s="406" t="str">
        <f t="shared" si="15"/>
        <v>КАРОЛ КАПИТАЛ МЕНИДЖМЪНТ ЕАД</v>
      </c>
      <c r="B314" s="407" t="str">
        <f t="shared" si="16"/>
        <v>РГ-08-05</v>
      </c>
      <c r="C314" s="408" t="str">
        <f t="shared" si="17"/>
        <v>31.12.2017</v>
      </c>
      <c r="D314" s="414" t="s">
        <v>199</v>
      </c>
      <c r="E314" s="416" t="s">
        <v>441</v>
      </c>
      <c r="F314" s="411" t="s">
        <v>1009</v>
      </c>
      <c r="G314" s="412" t="e">
        <f>#REF!</f>
        <v>#REF!</v>
      </c>
    </row>
    <row r="315" spans="1:7" ht="31.5">
      <c r="A315" s="406" t="str">
        <f t="shared" si="15"/>
        <v>КАРОЛ КАПИТАЛ МЕНИДЖМЪНТ ЕАД</v>
      </c>
      <c r="B315" s="407" t="str">
        <f t="shared" si="16"/>
        <v>РГ-08-05</v>
      </c>
      <c r="C315" s="408" t="str">
        <f t="shared" si="17"/>
        <v>31.12.2017</v>
      </c>
      <c r="D315" s="414" t="s">
        <v>200</v>
      </c>
      <c r="E315" s="415" t="s">
        <v>496</v>
      </c>
      <c r="F315" s="411" t="s">
        <v>1009</v>
      </c>
      <c r="G315" s="412" t="e">
        <f>#REF!</f>
        <v>#REF!</v>
      </c>
    </row>
    <row r="316" spans="1:7" ht="15.75">
      <c r="A316" s="406" t="str">
        <f t="shared" si="15"/>
        <v>КАРОЛ КАПИТАЛ МЕНИДЖМЪНТ ЕАД</v>
      </c>
      <c r="B316" s="407" t="str">
        <f t="shared" si="16"/>
        <v>РГ-08-05</v>
      </c>
      <c r="C316" s="408" t="str">
        <f t="shared" si="17"/>
        <v>31.12.2017</v>
      </c>
      <c r="D316" s="414" t="s">
        <v>201</v>
      </c>
      <c r="E316" s="416" t="s">
        <v>494</v>
      </c>
      <c r="F316" s="411" t="s">
        <v>1009</v>
      </c>
      <c r="G316" s="412" t="e">
        <f>#REF!</f>
        <v>#REF!</v>
      </c>
    </row>
    <row r="317" spans="1:7" ht="15.75">
      <c r="A317" s="406" t="str">
        <f t="shared" si="15"/>
        <v>КАРОЛ КАПИТАЛ МЕНИДЖМЪНТ ЕАД</v>
      </c>
      <c r="B317" s="407" t="str">
        <f t="shared" si="16"/>
        <v>РГ-08-05</v>
      </c>
      <c r="C317" s="408" t="str">
        <f t="shared" si="17"/>
        <v>31.12.2017</v>
      </c>
      <c r="D317" s="414" t="s">
        <v>202</v>
      </c>
      <c r="E317" s="416" t="s">
        <v>441</v>
      </c>
      <c r="F317" s="411" t="s">
        <v>1009</v>
      </c>
      <c r="G317" s="412" t="e">
        <f>#REF!</f>
        <v>#REF!</v>
      </c>
    </row>
    <row r="318" spans="1:7" ht="15.75">
      <c r="A318" s="406" t="str">
        <f t="shared" si="15"/>
        <v>КАРОЛ КАПИТАЛ МЕНИДЖМЪНТ ЕАД</v>
      </c>
      <c r="B318" s="407" t="str">
        <f t="shared" si="16"/>
        <v>РГ-08-05</v>
      </c>
      <c r="C318" s="408" t="str">
        <f t="shared" si="17"/>
        <v>31.12.2017</v>
      </c>
      <c r="D318" s="414" t="s">
        <v>203</v>
      </c>
      <c r="E318" s="415" t="s">
        <v>497</v>
      </c>
      <c r="F318" s="411" t="s">
        <v>1009</v>
      </c>
      <c r="G318" s="412" t="e">
        <f>#REF!</f>
        <v>#REF!</v>
      </c>
    </row>
    <row r="319" spans="1:7" ht="15.75">
      <c r="A319" s="406" t="str">
        <f t="shared" si="15"/>
        <v>КАРОЛ КАПИТАЛ МЕНИДЖМЪНТ ЕАД</v>
      </c>
      <c r="B319" s="407" t="str">
        <f t="shared" si="16"/>
        <v>РГ-08-05</v>
      </c>
      <c r="C319" s="408" t="str">
        <f t="shared" si="17"/>
        <v>31.12.2017</v>
      </c>
      <c r="D319" s="414" t="s">
        <v>204</v>
      </c>
      <c r="E319" s="416" t="s">
        <v>494</v>
      </c>
      <c r="F319" s="411" t="s">
        <v>1009</v>
      </c>
      <c r="G319" s="412" t="e">
        <f>#REF!</f>
        <v>#REF!</v>
      </c>
    </row>
    <row r="320" spans="1:7" ht="15.75">
      <c r="A320" s="406" t="str">
        <f t="shared" si="15"/>
        <v>КАРОЛ КАПИТАЛ МЕНИДЖМЪНТ ЕАД</v>
      </c>
      <c r="B320" s="407" t="str">
        <f t="shared" si="16"/>
        <v>РГ-08-05</v>
      </c>
      <c r="C320" s="408" t="str">
        <f t="shared" si="17"/>
        <v>31.12.2017</v>
      </c>
      <c r="D320" s="414" t="s">
        <v>205</v>
      </c>
      <c r="E320" s="416" t="s">
        <v>441</v>
      </c>
      <c r="F320" s="411" t="s">
        <v>1009</v>
      </c>
      <c r="G320" s="412" t="e">
        <f>#REF!</f>
        <v>#REF!</v>
      </c>
    </row>
    <row r="321" spans="1:7" ht="15.75">
      <c r="A321" s="406" t="str">
        <f t="shared" si="15"/>
        <v>КАРОЛ КАПИТАЛ МЕНИДЖМЪНТ ЕАД</v>
      </c>
      <c r="B321" s="407" t="str">
        <f t="shared" si="16"/>
        <v>РГ-08-05</v>
      </c>
      <c r="C321" s="408" t="str">
        <f t="shared" si="17"/>
        <v>31.12.2017</v>
      </c>
      <c r="D321" s="409" t="s">
        <v>206</v>
      </c>
      <c r="E321" s="413" t="s">
        <v>292</v>
      </c>
      <c r="F321" s="411" t="s">
        <v>1009</v>
      </c>
      <c r="G321" s="412" t="e">
        <f>#REF!</f>
        <v>#REF!</v>
      </c>
    </row>
    <row r="322" spans="1:7" ht="31.5">
      <c r="A322" s="406" t="str">
        <f t="shared" si="15"/>
        <v>КАРОЛ КАПИТАЛ МЕНИДЖМЪНТ ЕАД</v>
      </c>
      <c r="B322" s="407" t="str">
        <f t="shared" si="16"/>
        <v>РГ-08-05</v>
      </c>
      <c r="C322" s="408" t="str">
        <f t="shared" si="17"/>
        <v>31.12.2017</v>
      </c>
      <c r="D322" s="409" t="s">
        <v>207</v>
      </c>
      <c r="E322" s="413" t="s">
        <v>294</v>
      </c>
      <c r="F322" s="411" t="s">
        <v>1009</v>
      </c>
      <c r="G322" s="412" t="e">
        <f>#REF!</f>
        <v>#REF!</v>
      </c>
    </row>
    <row r="323" spans="1:7" ht="47.25">
      <c r="A323" s="406" t="str">
        <f t="shared" si="15"/>
        <v>КАРОЛ КАПИТАЛ МЕНИДЖМЪНТ ЕАД</v>
      </c>
      <c r="B323" s="407" t="str">
        <f t="shared" si="16"/>
        <v>РГ-08-05</v>
      </c>
      <c r="C323" s="408" t="str">
        <f t="shared" si="17"/>
        <v>31.12.2017</v>
      </c>
      <c r="D323" s="409" t="s">
        <v>208</v>
      </c>
      <c r="E323" s="413" t="s">
        <v>498</v>
      </c>
      <c r="F323" s="411" t="s">
        <v>1009</v>
      </c>
      <c r="G323" s="412" t="e">
        <f>#REF!</f>
        <v>#REF!</v>
      </c>
    </row>
    <row r="324" spans="1:7" ht="15.75">
      <c r="A324" s="406" t="str">
        <f t="shared" si="15"/>
        <v>КАРОЛ КАПИТАЛ МЕНИДЖМЪНТ ЕАД</v>
      </c>
      <c r="B324" s="407" t="str">
        <f t="shared" si="16"/>
        <v>РГ-08-05</v>
      </c>
      <c r="C324" s="408" t="str">
        <f t="shared" si="17"/>
        <v>31.12.2017</v>
      </c>
      <c r="D324" s="414" t="s">
        <v>209</v>
      </c>
      <c r="E324" s="415" t="s">
        <v>364</v>
      </c>
      <c r="F324" s="411" t="s">
        <v>1009</v>
      </c>
      <c r="G324" s="412" t="e">
        <f>#REF!</f>
        <v>#REF!</v>
      </c>
    </row>
    <row r="325" spans="1:7" ht="15.75">
      <c r="A325" s="406" t="str">
        <f t="shared" si="15"/>
        <v>КАРОЛ КАПИТАЛ МЕНИДЖМЪНТ ЕАД</v>
      </c>
      <c r="B325" s="407" t="str">
        <f t="shared" si="16"/>
        <v>РГ-08-05</v>
      </c>
      <c r="C325" s="408" t="str">
        <f t="shared" si="17"/>
        <v>31.12.2017</v>
      </c>
      <c r="D325" s="414" t="s">
        <v>210</v>
      </c>
      <c r="E325" s="415" t="s">
        <v>292</v>
      </c>
      <c r="F325" s="411" t="s">
        <v>1009</v>
      </c>
      <c r="G325" s="412" t="e">
        <f>#REF!</f>
        <v>#REF!</v>
      </c>
    </row>
    <row r="326" spans="1:7" ht="15.75">
      <c r="A326" s="406" t="str">
        <f t="shared" si="15"/>
        <v>КАРОЛ КАПИТАЛ МЕНИДЖМЪНТ ЕАД</v>
      </c>
      <c r="B326" s="407" t="str">
        <f t="shared" si="16"/>
        <v>РГ-08-05</v>
      </c>
      <c r="C326" s="408" t="str">
        <f t="shared" si="17"/>
        <v>31.12.2017</v>
      </c>
      <c r="D326" s="414" t="s">
        <v>211</v>
      </c>
      <c r="E326" s="415" t="s">
        <v>365</v>
      </c>
      <c r="F326" s="411" t="s">
        <v>1009</v>
      </c>
      <c r="G326" s="412" t="e">
        <f>#REF!</f>
        <v>#REF!</v>
      </c>
    </row>
    <row r="327" spans="1:7" ht="31.5">
      <c r="A327" s="406" t="str">
        <f t="shared" si="15"/>
        <v>КАРОЛ КАПИТАЛ МЕНИДЖМЪНТ ЕАД</v>
      </c>
      <c r="B327" s="407" t="str">
        <f t="shared" si="16"/>
        <v>РГ-08-05</v>
      </c>
      <c r="C327" s="408" t="str">
        <f t="shared" si="17"/>
        <v>31.12.2017</v>
      </c>
      <c r="D327" s="409" t="s">
        <v>212</v>
      </c>
      <c r="E327" s="410" t="s">
        <v>975</v>
      </c>
      <c r="F327" s="411" t="s">
        <v>1009</v>
      </c>
      <c r="G327" s="412" t="e">
        <f>#REF!</f>
        <v>#REF!</v>
      </c>
    </row>
    <row r="328" spans="1:7" ht="31.5">
      <c r="A328" s="406" t="str">
        <f t="shared" si="15"/>
        <v>КАРОЛ КАПИТАЛ МЕНИДЖМЪНТ ЕАД</v>
      </c>
      <c r="B328" s="407" t="str">
        <f t="shared" si="16"/>
        <v>РГ-08-05</v>
      </c>
      <c r="C328" s="408" t="str">
        <f t="shared" si="17"/>
        <v>31.12.2017</v>
      </c>
      <c r="D328" s="409" t="s">
        <v>213</v>
      </c>
      <c r="E328" s="410" t="s">
        <v>370</v>
      </c>
      <c r="F328" s="411" t="s">
        <v>1009</v>
      </c>
      <c r="G328" s="412" t="e">
        <f>#REF!</f>
        <v>#REF!</v>
      </c>
    </row>
    <row r="329" spans="1:7" ht="47.25">
      <c r="A329" s="406" t="str">
        <f t="shared" si="15"/>
        <v>КАРОЛ КАПИТАЛ МЕНИДЖМЪНТ ЕАД</v>
      </c>
      <c r="B329" s="407" t="str">
        <f t="shared" si="16"/>
        <v>РГ-08-05</v>
      </c>
      <c r="C329" s="408" t="str">
        <f t="shared" si="17"/>
        <v>31.12.2017</v>
      </c>
      <c r="D329" s="409"/>
      <c r="E329" s="417" t="s">
        <v>977</v>
      </c>
      <c r="F329" s="411" t="s">
        <v>1009</v>
      </c>
      <c r="G329" s="568" t="e">
        <f>#REF!</f>
        <v>#REF!</v>
      </c>
    </row>
    <row r="330" spans="1:7" ht="31.5">
      <c r="A330" s="406" t="str">
        <f t="shared" si="15"/>
        <v>КАРОЛ КАПИТАЛ МЕНИДЖМЪНТ ЕАД</v>
      </c>
      <c r="B330" s="407" t="str">
        <f t="shared" si="16"/>
        <v>РГ-08-05</v>
      </c>
      <c r="C330" s="408" t="str">
        <f t="shared" si="17"/>
        <v>31.12.2017</v>
      </c>
      <c r="D330" s="409" t="s">
        <v>214</v>
      </c>
      <c r="E330" s="417" t="s">
        <v>304</v>
      </c>
      <c r="F330" s="411" t="s">
        <v>1009</v>
      </c>
      <c r="G330" s="418" t="e">
        <f>#REF!</f>
        <v>#REF!</v>
      </c>
    </row>
    <row r="331" spans="1:7" ht="15.75">
      <c r="A331" s="406" t="str">
        <f t="shared" si="15"/>
        <v>КАРОЛ КАПИТАЛ МЕНИДЖМЪНТ ЕАД</v>
      </c>
      <c r="B331" s="407" t="str">
        <f t="shared" si="16"/>
        <v>РГ-08-05</v>
      </c>
      <c r="C331" s="408" t="str">
        <f t="shared" si="17"/>
        <v>31.12.2017</v>
      </c>
      <c r="D331" s="419" t="s">
        <v>215</v>
      </c>
      <c r="E331" s="420" t="s">
        <v>306</v>
      </c>
      <c r="F331" s="411" t="s">
        <v>1009</v>
      </c>
      <c r="G331" s="421" t="e">
        <f>#REF!</f>
        <v>#REF!</v>
      </c>
    </row>
    <row r="332" spans="1:7" ht="31.5">
      <c r="A332" s="406" t="str">
        <f t="shared" si="15"/>
        <v>КАРОЛ КАПИТАЛ МЕНИДЖМЪНТ ЕАД</v>
      </c>
      <c r="B332" s="407" t="str">
        <f t="shared" si="16"/>
        <v>РГ-08-05</v>
      </c>
      <c r="C332" s="408" t="str">
        <f t="shared" si="17"/>
        <v>31.12.2017</v>
      </c>
      <c r="D332" s="414" t="s">
        <v>216</v>
      </c>
      <c r="E332" s="422" t="s">
        <v>308</v>
      </c>
      <c r="F332" s="411" t="s">
        <v>1009</v>
      </c>
      <c r="G332" s="423" t="e">
        <f>#REF!</f>
        <v>#REF!</v>
      </c>
    </row>
    <row r="333" spans="1:7" ht="31.5">
      <c r="A333" s="406" t="str">
        <f t="shared" si="15"/>
        <v>КАРОЛ КАПИТАЛ МЕНИДЖМЪНТ ЕАД</v>
      </c>
      <c r="B333" s="407" t="str">
        <f t="shared" si="16"/>
        <v>РГ-08-05</v>
      </c>
      <c r="C333" s="408" t="str">
        <f t="shared" si="17"/>
        <v>31.12.2017</v>
      </c>
      <c r="D333" s="409" t="s">
        <v>217</v>
      </c>
      <c r="E333" s="417" t="s">
        <v>310</v>
      </c>
      <c r="F333" s="411" t="s">
        <v>1009</v>
      </c>
      <c r="G333" s="418" t="e">
        <f>#REF!</f>
        <v>#REF!</v>
      </c>
    </row>
    <row r="334" spans="1:7" ht="15.75">
      <c r="A334" s="406" t="str">
        <f t="shared" si="15"/>
        <v>КАРОЛ КАПИТАЛ МЕНИДЖМЪНТ ЕАД</v>
      </c>
      <c r="B334" s="407" t="str">
        <f t="shared" si="16"/>
        <v>РГ-08-05</v>
      </c>
      <c r="C334" s="408" t="str">
        <f t="shared" si="17"/>
        <v>31.12.2017</v>
      </c>
      <c r="D334" s="419" t="s">
        <v>218</v>
      </c>
      <c r="E334" s="420" t="s">
        <v>306</v>
      </c>
      <c r="F334" s="411" t="s">
        <v>1009</v>
      </c>
      <c r="G334" s="421" t="e">
        <f>#REF!</f>
        <v>#REF!</v>
      </c>
    </row>
    <row r="335" spans="1:7" ht="31.5">
      <c r="A335" s="406" t="str">
        <f t="shared" si="15"/>
        <v>КАРОЛ КАПИТАЛ МЕНИДЖМЪНТ ЕАД</v>
      </c>
      <c r="B335" s="407" t="str">
        <f t="shared" si="16"/>
        <v>РГ-08-05</v>
      </c>
      <c r="C335" s="408" t="str">
        <f t="shared" si="17"/>
        <v>31.12.2017</v>
      </c>
      <c r="D335" s="414" t="s">
        <v>219</v>
      </c>
      <c r="E335" s="422" t="s">
        <v>313</v>
      </c>
      <c r="F335" s="411" t="s">
        <v>1009</v>
      </c>
      <c r="G335" s="423" t="e">
        <f>#REF!</f>
        <v>#REF!</v>
      </c>
    </row>
    <row r="336" spans="1:7" ht="31.5">
      <c r="A336" s="406" t="str">
        <f t="shared" si="15"/>
        <v>КАРОЛ КАПИТАЛ МЕНИДЖМЪНТ ЕАД</v>
      </c>
      <c r="B336" s="407" t="str">
        <f t="shared" si="16"/>
        <v>РГ-08-05</v>
      </c>
      <c r="C336" s="408" t="str">
        <f t="shared" si="17"/>
        <v>31.12.2017</v>
      </c>
      <c r="D336" s="409" t="s">
        <v>220</v>
      </c>
      <c r="E336" s="417" t="s">
        <v>315</v>
      </c>
      <c r="F336" s="411" t="s">
        <v>1009</v>
      </c>
      <c r="G336" s="418" t="e">
        <f>#REF!</f>
        <v>#REF!</v>
      </c>
    </row>
    <row r="337" spans="1:7" ht="15.75">
      <c r="A337" s="406" t="str">
        <f t="shared" si="15"/>
        <v>КАРОЛ КАПИТАЛ МЕНИДЖМЪНТ ЕАД</v>
      </c>
      <c r="B337" s="407" t="str">
        <f t="shared" si="16"/>
        <v>РГ-08-05</v>
      </c>
      <c r="C337" s="408" t="str">
        <f t="shared" si="17"/>
        <v>31.12.2017</v>
      </c>
      <c r="D337" s="419" t="s">
        <v>221</v>
      </c>
      <c r="E337" s="420" t="s">
        <v>306</v>
      </c>
      <c r="F337" s="411" t="s">
        <v>1009</v>
      </c>
      <c r="G337" s="421" t="e">
        <f>#REF!</f>
        <v>#REF!</v>
      </c>
    </row>
    <row r="338" spans="1:7" ht="31.5">
      <c r="A338" s="406" t="str">
        <f t="shared" si="15"/>
        <v>КАРОЛ КАПИТАЛ МЕНИДЖМЪНТ ЕАД</v>
      </c>
      <c r="B338" s="407" t="str">
        <f t="shared" si="16"/>
        <v>РГ-08-05</v>
      </c>
      <c r="C338" s="408" t="str">
        <f t="shared" si="17"/>
        <v>31.12.2017</v>
      </c>
      <c r="D338" s="414" t="s">
        <v>222</v>
      </c>
      <c r="E338" s="422" t="s">
        <v>318</v>
      </c>
      <c r="F338" s="411" t="s">
        <v>1009</v>
      </c>
      <c r="G338" s="423" t="e">
        <f>#REF!</f>
        <v>#REF!</v>
      </c>
    </row>
    <row r="339" spans="1:7" ht="15.75">
      <c r="A339" s="406" t="str">
        <f t="shared" si="15"/>
        <v>КАРОЛ КАПИТАЛ МЕНИДЖМЪНТ ЕАД</v>
      </c>
      <c r="B339" s="407" t="str">
        <f t="shared" si="16"/>
        <v>РГ-08-05</v>
      </c>
      <c r="C339" s="408" t="str">
        <f t="shared" si="17"/>
        <v>31.12.2017</v>
      </c>
      <c r="D339" s="409" t="s">
        <v>223</v>
      </c>
      <c r="E339" s="424" t="s">
        <v>976</v>
      </c>
      <c r="F339" s="411" t="s">
        <v>1009</v>
      </c>
      <c r="G339" s="425" t="e">
        <f>#REF!</f>
        <v>#REF!</v>
      </c>
    </row>
    <row r="340" spans="1:7" ht="15.75">
      <c r="A340" s="406" t="str">
        <f t="shared" si="15"/>
        <v>КАРОЛ КАПИТАЛ МЕНИДЖМЪНТ ЕАД</v>
      </c>
      <c r="B340" s="407" t="str">
        <f t="shared" si="16"/>
        <v>РГ-08-05</v>
      </c>
      <c r="C340" s="408" t="str">
        <f t="shared" si="17"/>
        <v>31.12.2017</v>
      </c>
      <c r="D340" s="419" t="s">
        <v>224</v>
      </c>
      <c r="E340" s="420" t="s">
        <v>306</v>
      </c>
      <c r="F340" s="411" t="s">
        <v>1009</v>
      </c>
      <c r="G340" s="426" t="e">
        <f>#REF!</f>
        <v>#REF!</v>
      </c>
    </row>
    <row r="341" spans="1:7" ht="31.5">
      <c r="A341" s="406" t="str">
        <f t="shared" si="15"/>
        <v>КАРОЛ КАПИТАЛ МЕНИДЖМЪНТ ЕАД</v>
      </c>
      <c r="B341" s="407" t="str">
        <f t="shared" si="16"/>
        <v>РГ-08-05</v>
      </c>
      <c r="C341" s="408" t="str">
        <f t="shared" si="17"/>
        <v>31.12.2017</v>
      </c>
      <c r="D341" s="409" t="s">
        <v>225</v>
      </c>
      <c r="E341" s="417" t="s">
        <v>321</v>
      </c>
      <c r="F341" s="411" t="s">
        <v>1009</v>
      </c>
      <c r="G341" s="418" t="e">
        <f>#REF!</f>
        <v>#REF!</v>
      </c>
    </row>
    <row r="342" spans="1:7" ht="47.25">
      <c r="A342" s="439" t="str">
        <f t="shared" si="15"/>
        <v>КАРОЛ КАПИТАЛ МЕНИДЖМЪНТ ЕАД</v>
      </c>
      <c r="B342" s="440" t="str">
        <f t="shared" si="16"/>
        <v>РГ-08-05</v>
      </c>
      <c r="C342" s="441" t="str">
        <f t="shared" si="17"/>
        <v>31.12.2017</v>
      </c>
      <c r="D342" s="529" t="s">
        <v>1121</v>
      </c>
      <c r="E342" s="530" t="s">
        <v>1113</v>
      </c>
      <c r="F342" s="444" t="s">
        <v>1025</v>
      </c>
      <c r="G342" s="558" t="e">
        <f>#REF!</f>
        <v>#REF!</v>
      </c>
    </row>
    <row r="343" spans="1:7" ht="47.25">
      <c r="A343" s="439" t="str">
        <f t="shared" si="15"/>
        <v>КАРОЛ КАПИТАЛ МЕНИДЖМЪНТ ЕАД</v>
      </c>
      <c r="B343" s="440" t="str">
        <f t="shared" si="16"/>
        <v>РГ-08-05</v>
      </c>
      <c r="C343" s="441" t="str">
        <f t="shared" si="17"/>
        <v>31.12.2017</v>
      </c>
      <c r="D343" s="529" t="s">
        <v>1122</v>
      </c>
      <c r="E343" s="530" t="s">
        <v>1114</v>
      </c>
      <c r="F343" s="444" t="s">
        <v>1025</v>
      </c>
      <c r="G343" s="558" t="e">
        <f>#REF!</f>
        <v>#REF!</v>
      </c>
    </row>
    <row r="344" spans="1:7" ht="47.25">
      <c r="A344" s="439" t="str">
        <f t="shared" si="15"/>
        <v>КАРОЛ КАПИТАЛ МЕНИДЖМЪНТ ЕАД</v>
      </c>
      <c r="B344" s="440" t="str">
        <f t="shared" si="16"/>
        <v>РГ-08-05</v>
      </c>
      <c r="C344" s="441" t="str">
        <f t="shared" si="17"/>
        <v>31.12.2017</v>
      </c>
      <c r="D344" s="529" t="s">
        <v>1123</v>
      </c>
      <c r="E344" s="530" t="s">
        <v>1120</v>
      </c>
      <c r="F344" s="444" t="s">
        <v>1025</v>
      </c>
      <c r="G344" s="558" t="e">
        <f>#REF!</f>
        <v>#REF!</v>
      </c>
    </row>
    <row r="345" spans="1:7" ht="47.25">
      <c r="A345" s="439" t="str">
        <f t="shared" si="15"/>
        <v>КАРОЛ КАПИТАЛ МЕНИДЖМЪНТ ЕАД</v>
      </c>
      <c r="B345" s="440" t="str">
        <f t="shared" si="16"/>
        <v>РГ-08-05</v>
      </c>
      <c r="C345" s="441" t="str">
        <f t="shared" si="17"/>
        <v>31.12.2017</v>
      </c>
      <c r="D345" s="529" t="s">
        <v>1124</v>
      </c>
      <c r="E345" s="530" t="s">
        <v>1119</v>
      </c>
      <c r="F345" s="444" t="s">
        <v>1025</v>
      </c>
      <c r="G345" s="558" t="e">
        <f>#REF!</f>
        <v>#REF!</v>
      </c>
    </row>
    <row r="346" spans="1:7" ht="47.25">
      <c r="A346" s="439" t="str">
        <f t="shared" si="15"/>
        <v>КАРОЛ КАПИТАЛ МЕНИДЖМЪНТ ЕАД</v>
      </c>
      <c r="B346" s="440" t="str">
        <f t="shared" si="16"/>
        <v>РГ-08-05</v>
      </c>
      <c r="C346" s="441" t="str">
        <f t="shared" si="17"/>
        <v>31.12.2017</v>
      </c>
      <c r="D346" s="529" t="s">
        <v>1024</v>
      </c>
      <c r="E346" s="530" t="s">
        <v>1047</v>
      </c>
      <c r="F346" s="444" t="s">
        <v>1025</v>
      </c>
      <c r="G346" s="558" t="e">
        <f>#REF!</f>
        <v>#REF!</v>
      </c>
    </row>
    <row r="347" spans="1:7" ht="31.5">
      <c r="A347" s="439" t="str">
        <f t="shared" si="15"/>
        <v>КАРОЛ КАПИТАЛ МЕНИДЖМЪНТ ЕАД</v>
      </c>
      <c r="B347" s="440" t="str">
        <f t="shared" si="16"/>
        <v>РГ-08-05</v>
      </c>
      <c r="C347" s="441" t="str">
        <f t="shared" si="17"/>
        <v>31.12.2017</v>
      </c>
      <c r="D347" s="529" t="s">
        <v>1125</v>
      </c>
      <c r="E347" s="530" t="s">
        <v>1048</v>
      </c>
      <c r="F347" s="444" t="s">
        <v>1025</v>
      </c>
      <c r="G347" s="558" t="e">
        <f>#REF!</f>
        <v>#REF!</v>
      </c>
    </row>
    <row r="348" spans="1:7" ht="31.5">
      <c r="A348" s="439" t="str">
        <f aca="true" t="shared" si="18" ref="A348:A378">UDName</f>
        <v>КАРОЛ КАПИТАЛ МЕНИДЖМЪНТ ЕАД</v>
      </c>
      <c r="B348" s="440" t="str">
        <f aca="true" t="shared" si="19" ref="B348:B378">UDRG</f>
        <v>РГ-08-05</v>
      </c>
      <c r="C348" s="441" t="str">
        <f t="shared" si="17"/>
        <v>31.12.2017</v>
      </c>
      <c r="D348" s="529" t="s">
        <v>1126</v>
      </c>
      <c r="E348" s="530" t="s">
        <v>1049</v>
      </c>
      <c r="F348" s="444" t="s">
        <v>1025</v>
      </c>
      <c r="G348" s="558" t="e">
        <f>#REF!</f>
        <v>#REF!</v>
      </c>
    </row>
    <row r="349" spans="1:7" ht="31.5">
      <c r="A349" s="439" t="str">
        <f t="shared" si="18"/>
        <v>КАРОЛ КАПИТАЛ МЕНИДЖМЪНТ ЕАД</v>
      </c>
      <c r="B349" s="440" t="str">
        <f t="shared" si="19"/>
        <v>РГ-08-05</v>
      </c>
      <c r="C349" s="441" t="str">
        <f aca="true" t="shared" si="20" ref="C349:C378">EndDate</f>
        <v>31.12.2017</v>
      </c>
      <c r="D349" s="529" t="s">
        <v>1127</v>
      </c>
      <c r="E349" s="530" t="s">
        <v>1050</v>
      </c>
      <c r="F349" s="444" t="s">
        <v>1025</v>
      </c>
      <c r="G349" s="558" t="e">
        <f>#REF!</f>
        <v>#REF!</v>
      </c>
    </row>
    <row r="350" spans="1:7" ht="31.5">
      <c r="A350" s="439" t="str">
        <f t="shared" si="18"/>
        <v>КАРОЛ КАПИТАЛ МЕНИДЖМЪНТ ЕАД</v>
      </c>
      <c r="B350" s="440" t="str">
        <f t="shared" si="19"/>
        <v>РГ-08-05</v>
      </c>
      <c r="C350" s="441" t="str">
        <f t="shared" si="20"/>
        <v>31.12.2017</v>
      </c>
      <c r="D350" s="529" t="s">
        <v>1128</v>
      </c>
      <c r="E350" s="530" t="s">
        <v>1051</v>
      </c>
      <c r="F350" s="444" t="s">
        <v>1025</v>
      </c>
      <c r="G350" s="558" t="e">
        <f>#REF!</f>
        <v>#REF!</v>
      </c>
    </row>
    <row r="351" spans="1:7" ht="31.5">
      <c r="A351" s="439" t="str">
        <f t="shared" si="18"/>
        <v>КАРОЛ КАПИТАЛ МЕНИДЖМЪНТ ЕАД</v>
      </c>
      <c r="B351" s="440" t="str">
        <f t="shared" si="19"/>
        <v>РГ-08-05</v>
      </c>
      <c r="C351" s="441" t="str">
        <f t="shared" si="20"/>
        <v>31.12.2017</v>
      </c>
      <c r="D351" s="529" t="s">
        <v>1129</v>
      </c>
      <c r="E351" s="530" t="s">
        <v>1052</v>
      </c>
      <c r="F351" s="444" t="s">
        <v>1025</v>
      </c>
      <c r="G351" s="558" t="e">
        <f>#REF!</f>
        <v>#REF!</v>
      </c>
    </row>
    <row r="352" spans="1:7" ht="31.5">
      <c r="A352" s="439" t="str">
        <f t="shared" si="18"/>
        <v>КАРОЛ КАПИТАЛ МЕНИДЖМЪНТ ЕАД</v>
      </c>
      <c r="B352" s="440" t="str">
        <f t="shared" si="19"/>
        <v>РГ-08-05</v>
      </c>
      <c r="C352" s="441" t="str">
        <f t="shared" si="20"/>
        <v>31.12.2017</v>
      </c>
      <c r="D352" s="529" t="s">
        <v>1130</v>
      </c>
      <c r="E352" s="530" t="s">
        <v>1053</v>
      </c>
      <c r="F352" s="444" t="s">
        <v>1025</v>
      </c>
      <c r="G352" s="558" t="e">
        <f>#REF!</f>
        <v>#REF!</v>
      </c>
    </row>
    <row r="353" spans="1:7" ht="31.5">
      <c r="A353" s="439" t="str">
        <f t="shared" si="18"/>
        <v>КАРОЛ КАПИТАЛ МЕНИДЖМЪНТ ЕАД</v>
      </c>
      <c r="B353" s="440" t="str">
        <f t="shared" si="19"/>
        <v>РГ-08-05</v>
      </c>
      <c r="C353" s="441" t="str">
        <f t="shared" si="20"/>
        <v>31.12.2017</v>
      </c>
      <c r="D353" s="529" t="s">
        <v>1131</v>
      </c>
      <c r="E353" s="530" t="s">
        <v>1054</v>
      </c>
      <c r="F353" s="444" t="s">
        <v>1025</v>
      </c>
      <c r="G353" s="558" t="e">
        <f>#REF!</f>
        <v>#REF!</v>
      </c>
    </row>
    <row r="354" spans="1:7" ht="31.5">
      <c r="A354" s="439" t="str">
        <f t="shared" si="18"/>
        <v>КАРОЛ КАПИТАЛ МЕНИДЖМЪНТ ЕАД</v>
      </c>
      <c r="B354" s="440" t="str">
        <f t="shared" si="19"/>
        <v>РГ-08-05</v>
      </c>
      <c r="C354" s="441" t="str">
        <f t="shared" si="20"/>
        <v>31.12.2017</v>
      </c>
      <c r="D354" s="529" t="s">
        <v>1132</v>
      </c>
      <c r="E354" s="530" t="s">
        <v>1055</v>
      </c>
      <c r="F354" s="444" t="s">
        <v>1025</v>
      </c>
      <c r="G354" s="558" t="e">
        <f>#REF!</f>
        <v>#REF!</v>
      </c>
    </row>
    <row r="355" spans="1:7" ht="31.5">
      <c r="A355" s="439" t="str">
        <f t="shared" si="18"/>
        <v>КАРОЛ КАПИТАЛ МЕНИДЖМЪНТ ЕАД</v>
      </c>
      <c r="B355" s="440" t="str">
        <f t="shared" si="19"/>
        <v>РГ-08-05</v>
      </c>
      <c r="C355" s="441" t="str">
        <f t="shared" si="20"/>
        <v>31.12.2017</v>
      </c>
      <c r="D355" s="529" t="s">
        <v>1133</v>
      </c>
      <c r="E355" s="530" t="s">
        <v>1056</v>
      </c>
      <c r="F355" s="444" t="s">
        <v>1025</v>
      </c>
      <c r="G355" s="558" t="e">
        <f>#REF!</f>
        <v>#REF!</v>
      </c>
    </row>
    <row r="356" spans="1:7" ht="47.25">
      <c r="A356" s="439" t="str">
        <f t="shared" si="18"/>
        <v>КАРОЛ КАПИТАЛ МЕНИДЖМЪНТ ЕАД</v>
      </c>
      <c r="B356" s="440" t="str">
        <f t="shared" si="19"/>
        <v>РГ-08-05</v>
      </c>
      <c r="C356" s="441" t="str">
        <f t="shared" si="20"/>
        <v>31.12.2017</v>
      </c>
      <c r="D356" s="529" t="s">
        <v>1134</v>
      </c>
      <c r="E356" s="530" t="s">
        <v>1057</v>
      </c>
      <c r="F356" s="444" t="s">
        <v>1025</v>
      </c>
      <c r="G356" s="558" t="e">
        <f>#REF!</f>
        <v>#REF!</v>
      </c>
    </row>
    <row r="357" spans="1:7" ht="47.25">
      <c r="A357" s="439" t="str">
        <f t="shared" si="18"/>
        <v>КАРОЛ КАПИТАЛ МЕНИДЖМЪНТ ЕАД</v>
      </c>
      <c r="B357" s="440" t="str">
        <f t="shared" si="19"/>
        <v>РГ-08-05</v>
      </c>
      <c r="C357" s="441" t="str">
        <f t="shared" si="20"/>
        <v>31.12.2017</v>
      </c>
      <c r="D357" s="529" t="s">
        <v>1135</v>
      </c>
      <c r="E357" s="530" t="s">
        <v>1058</v>
      </c>
      <c r="F357" s="444" t="s">
        <v>1025</v>
      </c>
      <c r="G357" s="558" t="e">
        <f>#REF!</f>
        <v>#REF!</v>
      </c>
    </row>
    <row r="358" spans="1:7" ht="47.25">
      <c r="A358" s="439" t="str">
        <f t="shared" si="18"/>
        <v>КАРОЛ КАПИТАЛ МЕНИДЖМЪНТ ЕАД</v>
      </c>
      <c r="B358" s="440" t="str">
        <f t="shared" si="19"/>
        <v>РГ-08-05</v>
      </c>
      <c r="C358" s="441" t="str">
        <f t="shared" si="20"/>
        <v>31.12.2017</v>
      </c>
      <c r="D358" s="529" t="s">
        <v>1136</v>
      </c>
      <c r="E358" s="530" t="s">
        <v>1059</v>
      </c>
      <c r="F358" s="444" t="s">
        <v>1025</v>
      </c>
      <c r="G358" s="558" t="e">
        <f>#REF!</f>
        <v>#REF!</v>
      </c>
    </row>
    <row r="359" spans="1:7" ht="47.25">
      <c r="A359" s="439" t="str">
        <f t="shared" si="18"/>
        <v>КАРОЛ КАПИТАЛ МЕНИДЖМЪНТ ЕАД</v>
      </c>
      <c r="B359" s="440" t="str">
        <f t="shared" si="19"/>
        <v>РГ-08-05</v>
      </c>
      <c r="C359" s="441" t="str">
        <f t="shared" si="20"/>
        <v>31.12.2017</v>
      </c>
      <c r="D359" s="529" t="s">
        <v>1137</v>
      </c>
      <c r="E359" s="530" t="s">
        <v>1060</v>
      </c>
      <c r="F359" s="444" t="s">
        <v>1025</v>
      </c>
      <c r="G359" s="558" t="e">
        <f>#REF!</f>
        <v>#REF!</v>
      </c>
    </row>
    <row r="360" spans="1:7" ht="47.25">
      <c r="A360" s="439" t="str">
        <f t="shared" si="18"/>
        <v>КАРОЛ КАПИТАЛ МЕНИДЖМЪНТ ЕАД</v>
      </c>
      <c r="B360" s="440" t="str">
        <f t="shared" si="19"/>
        <v>РГ-08-05</v>
      </c>
      <c r="C360" s="441" t="str">
        <f t="shared" si="20"/>
        <v>31.12.2017</v>
      </c>
      <c r="D360" s="529" t="s">
        <v>1138</v>
      </c>
      <c r="E360" s="530" t="s">
        <v>1061</v>
      </c>
      <c r="F360" s="444" t="s">
        <v>1025</v>
      </c>
      <c r="G360" s="558" t="e">
        <f>#REF!</f>
        <v>#REF!</v>
      </c>
    </row>
    <row r="361" spans="1:7" ht="47.25">
      <c r="A361" s="439" t="str">
        <f t="shared" si="18"/>
        <v>КАРОЛ КАПИТАЛ МЕНИДЖМЪНТ ЕАД</v>
      </c>
      <c r="B361" s="440" t="str">
        <f t="shared" si="19"/>
        <v>РГ-08-05</v>
      </c>
      <c r="C361" s="441" t="str">
        <f t="shared" si="20"/>
        <v>31.12.2017</v>
      </c>
      <c r="D361" s="529" t="s">
        <v>1139</v>
      </c>
      <c r="E361" s="530" t="s">
        <v>1062</v>
      </c>
      <c r="F361" s="444" t="s">
        <v>1025</v>
      </c>
      <c r="G361" s="558" t="e">
        <f>#REF!</f>
        <v>#REF!</v>
      </c>
    </row>
    <row r="362" spans="1:7" ht="47.25">
      <c r="A362" s="439" t="str">
        <f t="shared" si="18"/>
        <v>КАРОЛ КАПИТАЛ МЕНИДЖМЪНТ ЕАД</v>
      </c>
      <c r="B362" s="440" t="str">
        <f t="shared" si="19"/>
        <v>РГ-08-05</v>
      </c>
      <c r="C362" s="441" t="str">
        <f t="shared" si="20"/>
        <v>31.12.2017</v>
      </c>
      <c r="D362" s="529" t="s">
        <v>1140</v>
      </c>
      <c r="E362" s="530" t="s">
        <v>1063</v>
      </c>
      <c r="F362" s="444" t="s">
        <v>1025</v>
      </c>
      <c r="G362" s="558" t="e">
        <f>#REF!</f>
        <v>#REF!</v>
      </c>
    </row>
    <row r="363" spans="1:7" ht="47.25">
      <c r="A363" s="439" t="str">
        <f t="shared" si="18"/>
        <v>КАРОЛ КАПИТАЛ МЕНИДЖМЪНТ ЕАД</v>
      </c>
      <c r="B363" s="440" t="str">
        <f t="shared" si="19"/>
        <v>РГ-08-05</v>
      </c>
      <c r="C363" s="441" t="str">
        <f t="shared" si="20"/>
        <v>31.12.2017</v>
      </c>
      <c r="D363" s="529" t="s">
        <v>1141</v>
      </c>
      <c r="E363" s="530" t="s">
        <v>1064</v>
      </c>
      <c r="F363" s="444" t="s">
        <v>1025</v>
      </c>
      <c r="G363" s="558" t="e">
        <f>#REF!</f>
        <v>#REF!</v>
      </c>
    </row>
    <row r="364" spans="1:7" ht="47.25">
      <c r="A364" s="439" t="str">
        <f t="shared" si="18"/>
        <v>КАРОЛ КАПИТАЛ МЕНИДЖМЪНТ ЕАД</v>
      </c>
      <c r="B364" s="440" t="str">
        <f t="shared" si="19"/>
        <v>РГ-08-05</v>
      </c>
      <c r="C364" s="441" t="str">
        <f t="shared" si="20"/>
        <v>31.12.2017</v>
      </c>
      <c r="D364" s="529" t="s">
        <v>1142</v>
      </c>
      <c r="E364" s="530" t="s">
        <v>1065</v>
      </c>
      <c r="F364" s="444" t="s">
        <v>1025</v>
      </c>
      <c r="G364" s="558" t="e">
        <f>#REF!</f>
        <v>#REF!</v>
      </c>
    </row>
    <row r="365" spans="1:7" ht="47.25">
      <c r="A365" s="439" t="str">
        <f t="shared" si="18"/>
        <v>КАРОЛ КАПИТАЛ МЕНИДЖМЪНТ ЕАД</v>
      </c>
      <c r="B365" s="440" t="str">
        <f t="shared" si="19"/>
        <v>РГ-08-05</v>
      </c>
      <c r="C365" s="441" t="str">
        <f t="shared" si="20"/>
        <v>31.12.2017</v>
      </c>
      <c r="D365" s="529" t="s">
        <v>1143</v>
      </c>
      <c r="E365" s="530" t="s">
        <v>1066</v>
      </c>
      <c r="F365" s="444" t="s">
        <v>1025</v>
      </c>
      <c r="G365" s="558" t="e">
        <f>#REF!</f>
        <v>#REF!</v>
      </c>
    </row>
    <row r="366" spans="1:7" ht="47.25">
      <c r="A366" s="439" t="str">
        <f t="shared" si="18"/>
        <v>КАРОЛ КАПИТАЛ МЕНИДЖМЪНТ ЕАД</v>
      </c>
      <c r="B366" s="440" t="str">
        <f t="shared" si="19"/>
        <v>РГ-08-05</v>
      </c>
      <c r="C366" s="441" t="str">
        <f t="shared" si="20"/>
        <v>31.12.2017</v>
      </c>
      <c r="D366" s="529" t="s">
        <v>1144</v>
      </c>
      <c r="E366" s="530" t="s">
        <v>1067</v>
      </c>
      <c r="F366" s="444" t="s">
        <v>1025</v>
      </c>
      <c r="G366" s="558" t="e">
        <f>#REF!</f>
        <v>#REF!</v>
      </c>
    </row>
    <row r="367" spans="1:7" ht="47.25">
      <c r="A367" s="439" t="str">
        <f t="shared" si="18"/>
        <v>КАРОЛ КАПИТАЛ МЕНИДЖМЪНТ ЕАД</v>
      </c>
      <c r="B367" s="440" t="str">
        <f t="shared" si="19"/>
        <v>РГ-08-05</v>
      </c>
      <c r="C367" s="441" t="str">
        <f t="shared" si="20"/>
        <v>31.12.2017</v>
      </c>
      <c r="D367" s="529" t="s">
        <v>1145</v>
      </c>
      <c r="E367" s="530" t="s">
        <v>1068</v>
      </c>
      <c r="F367" s="444" t="s">
        <v>1025</v>
      </c>
      <c r="G367" s="558" t="e">
        <f>#REF!</f>
        <v>#REF!</v>
      </c>
    </row>
    <row r="368" spans="1:7" ht="47.25">
      <c r="A368" s="439" t="str">
        <f t="shared" si="18"/>
        <v>КАРОЛ КАПИТАЛ МЕНИДЖМЪНТ ЕАД</v>
      </c>
      <c r="B368" s="440" t="str">
        <f t="shared" si="19"/>
        <v>РГ-08-05</v>
      </c>
      <c r="C368" s="441" t="str">
        <f t="shared" si="20"/>
        <v>31.12.2017</v>
      </c>
      <c r="D368" s="529" t="s">
        <v>1146</v>
      </c>
      <c r="E368" s="530" t="s">
        <v>1069</v>
      </c>
      <c r="F368" s="444" t="s">
        <v>1025</v>
      </c>
      <c r="G368" s="558" t="e">
        <f>#REF!</f>
        <v>#REF!</v>
      </c>
    </row>
    <row r="369" spans="1:7" ht="47.25">
      <c r="A369" s="439" t="str">
        <f t="shared" si="18"/>
        <v>КАРОЛ КАПИТАЛ МЕНИДЖМЪНТ ЕАД</v>
      </c>
      <c r="B369" s="440" t="str">
        <f t="shared" si="19"/>
        <v>РГ-08-05</v>
      </c>
      <c r="C369" s="441" t="str">
        <f t="shared" si="20"/>
        <v>31.12.2017</v>
      </c>
      <c r="D369" s="529" t="s">
        <v>1147</v>
      </c>
      <c r="E369" s="530" t="s">
        <v>1070</v>
      </c>
      <c r="F369" s="444" t="s">
        <v>1025</v>
      </c>
      <c r="G369" s="558" t="e">
        <f>#REF!</f>
        <v>#REF!</v>
      </c>
    </row>
    <row r="370" spans="1:7" ht="47.25">
      <c r="A370" s="439" t="str">
        <f t="shared" si="18"/>
        <v>КАРОЛ КАПИТАЛ МЕНИДЖМЪНТ ЕАД</v>
      </c>
      <c r="B370" s="440" t="str">
        <f t="shared" si="19"/>
        <v>РГ-08-05</v>
      </c>
      <c r="C370" s="441" t="str">
        <f t="shared" si="20"/>
        <v>31.12.2017</v>
      </c>
      <c r="D370" s="529" t="s">
        <v>1148</v>
      </c>
      <c r="E370" s="530" t="s">
        <v>1071</v>
      </c>
      <c r="F370" s="444" t="s">
        <v>1025</v>
      </c>
      <c r="G370" s="558" t="e">
        <f>#REF!</f>
        <v>#REF!</v>
      </c>
    </row>
    <row r="371" spans="1:7" ht="47.25">
      <c r="A371" s="439" t="str">
        <f t="shared" si="18"/>
        <v>КАРОЛ КАПИТАЛ МЕНИДЖМЪНТ ЕАД</v>
      </c>
      <c r="B371" s="440" t="str">
        <f t="shared" si="19"/>
        <v>РГ-08-05</v>
      </c>
      <c r="C371" s="441" t="str">
        <f t="shared" si="20"/>
        <v>31.12.2017</v>
      </c>
      <c r="D371" s="529" t="s">
        <v>1149</v>
      </c>
      <c r="E371" s="530" t="s">
        <v>1072</v>
      </c>
      <c r="F371" s="444" t="s">
        <v>1025</v>
      </c>
      <c r="G371" s="558" t="e">
        <f>#REF!</f>
        <v>#REF!</v>
      </c>
    </row>
    <row r="372" spans="1:7" ht="47.25">
      <c r="A372" s="439" t="str">
        <f t="shared" si="18"/>
        <v>КАРОЛ КАПИТАЛ МЕНИДЖМЪНТ ЕАД</v>
      </c>
      <c r="B372" s="440" t="str">
        <f t="shared" si="19"/>
        <v>РГ-08-05</v>
      </c>
      <c r="C372" s="441" t="str">
        <f t="shared" si="20"/>
        <v>31.12.2017</v>
      </c>
      <c r="D372" s="529" t="s">
        <v>1150</v>
      </c>
      <c r="E372" s="530" t="s">
        <v>1073</v>
      </c>
      <c r="F372" s="444" t="s">
        <v>1025</v>
      </c>
      <c r="G372" s="558" t="e">
        <f>#REF!</f>
        <v>#REF!</v>
      </c>
    </row>
    <row r="373" spans="1:7" ht="47.25">
      <c r="A373" s="439" t="str">
        <f t="shared" si="18"/>
        <v>КАРОЛ КАПИТАЛ МЕНИДЖМЪНТ ЕАД</v>
      </c>
      <c r="B373" s="440" t="str">
        <f t="shared" si="19"/>
        <v>РГ-08-05</v>
      </c>
      <c r="C373" s="441" t="str">
        <f t="shared" si="20"/>
        <v>31.12.2017</v>
      </c>
      <c r="D373" s="529" t="s">
        <v>1151</v>
      </c>
      <c r="E373" s="530" t="s">
        <v>1074</v>
      </c>
      <c r="F373" s="444" t="s">
        <v>1025</v>
      </c>
      <c r="G373" s="558" t="e">
        <f>#REF!</f>
        <v>#REF!</v>
      </c>
    </row>
    <row r="374" spans="1:7" ht="47.25">
      <c r="A374" s="439" t="str">
        <f t="shared" si="18"/>
        <v>КАРОЛ КАПИТАЛ МЕНИДЖМЪНТ ЕАД</v>
      </c>
      <c r="B374" s="440" t="str">
        <f t="shared" si="19"/>
        <v>РГ-08-05</v>
      </c>
      <c r="C374" s="441" t="str">
        <f t="shared" si="20"/>
        <v>31.12.2017</v>
      </c>
      <c r="D374" s="529" t="s">
        <v>1152</v>
      </c>
      <c r="E374" s="530" t="s">
        <v>1075</v>
      </c>
      <c r="F374" s="444" t="s">
        <v>1025</v>
      </c>
      <c r="G374" s="558" t="e">
        <f>#REF!</f>
        <v>#REF!</v>
      </c>
    </row>
    <row r="375" spans="1:7" ht="47.25">
      <c r="A375" s="439" t="str">
        <f t="shared" si="18"/>
        <v>КАРОЛ КАПИТАЛ МЕНИДЖМЪНТ ЕАД</v>
      </c>
      <c r="B375" s="440" t="str">
        <f t="shared" si="19"/>
        <v>РГ-08-05</v>
      </c>
      <c r="C375" s="441" t="str">
        <f t="shared" si="20"/>
        <v>31.12.2017</v>
      </c>
      <c r="D375" s="529" t="s">
        <v>1153</v>
      </c>
      <c r="E375" s="530" t="s">
        <v>1076</v>
      </c>
      <c r="F375" s="444" t="s">
        <v>1025</v>
      </c>
      <c r="G375" s="558" t="e">
        <f>#REF!</f>
        <v>#REF!</v>
      </c>
    </row>
    <row r="376" spans="1:7" ht="47.25">
      <c r="A376" s="439" t="str">
        <f t="shared" si="18"/>
        <v>КАРОЛ КАПИТАЛ МЕНИДЖМЪНТ ЕАД</v>
      </c>
      <c r="B376" s="440" t="str">
        <f t="shared" si="19"/>
        <v>РГ-08-05</v>
      </c>
      <c r="C376" s="441" t="str">
        <f t="shared" si="20"/>
        <v>31.12.2017</v>
      </c>
      <c r="D376" s="529" t="s">
        <v>1154</v>
      </c>
      <c r="E376" s="530" t="s">
        <v>1077</v>
      </c>
      <c r="F376" s="444" t="s">
        <v>1025</v>
      </c>
      <c r="G376" s="558" t="e">
        <f>#REF!</f>
        <v>#REF!</v>
      </c>
    </row>
    <row r="377" spans="1:7" ht="47.25">
      <c r="A377" s="563" t="str">
        <f t="shared" si="18"/>
        <v>КАРОЛ КАПИТАЛ МЕНИДЖМЪНТ ЕАД</v>
      </c>
      <c r="B377" s="564" t="str">
        <f t="shared" si="19"/>
        <v>РГ-08-05</v>
      </c>
      <c r="C377" s="565" t="str">
        <f t="shared" si="20"/>
        <v>31.12.2017</v>
      </c>
      <c r="D377" s="556" t="s">
        <v>1155</v>
      </c>
      <c r="E377" s="566" t="s">
        <v>1078</v>
      </c>
      <c r="F377" s="567" t="s">
        <v>1025</v>
      </c>
      <c r="G377" s="557" t="e">
        <f>#REF!</f>
        <v>#REF!</v>
      </c>
    </row>
    <row r="378" spans="1:7" ht="47.25">
      <c r="A378" s="563" t="str">
        <f t="shared" si="18"/>
        <v>КАРОЛ КАПИТАЛ МЕНИДЖМЪНТ ЕАД</v>
      </c>
      <c r="B378" s="564" t="str">
        <f t="shared" si="19"/>
        <v>РГ-08-05</v>
      </c>
      <c r="C378" s="565" t="str">
        <f t="shared" si="20"/>
        <v>31.12.2017</v>
      </c>
      <c r="D378" s="556" t="s">
        <v>1156</v>
      </c>
      <c r="E378" s="566" t="s">
        <v>1079</v>
      </c>
      <c r="F378" s="567" t="s">
        <v>1025</v>
      </c>
      <c r="G378" s="557" t="e">
        <f>#REF!</f>
        <v>#REF!</v>
      </c>
    </row>
  </sheetData>
  <sheetProtection password="CF35" sheet="1" selectLockedCells="1" autoFilter="0"/>
  <autoFilter ref="A1:G341"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&amp;R&amp;"Times New Roman,Italic"УД-ДАННИ,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ketenev</dc:creator>
  <cp:keywords/>
  <dc:description/>
  <cp:lastModifiedBy>Sonya</cp:lastModifiedBy>
  <cp:lastPrinted>2017-11-22T09:07:29Z</cp:lastPrinted>
  <dcterms:created xsi:type="dcterms:W3CDTF">2013-08-13T14:46:17Z</dcterms:created>
  <dcterms:modified xsi:type="dcterms:W3CDTF">2019-03-27T10:00:45Z</dcterms:modified>
  <cp:category/>
  <cp:version/>
  <cp:contentType/>
  <cp:contentStatus/>
</cp:coreProperties>
</file>