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77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'5-DI'!$A$1:$D$27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<sst xmlns="http://schemas.openxmlformats.org/spreadsheetml/2006/main" count="1967" uniqueCount="1358">
  <si>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</si>
  <si>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</si>
  <si>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</si>
  <si>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</si>
  <si>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</si>
  <si>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</si>
  <si>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</si>
  <si>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</si>
  <si>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</si>
  <si>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</si>
  <si>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</si>
  <si>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</si>
  <si>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</si>
  <si>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</si>
  <si>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</si>
  <si>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</si>
  <si>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</si>
  <si>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</si>
  <si>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</si>
  <si>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</si>
  <si>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</si>
  <si>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</si>
  <si>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</si>
  <si>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</si>
  <si>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</si>
  <si>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</si>
  <si>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</si>
  <si>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</si>
  <si>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</si>
  <si>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</si>
  <si>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</si>
  <si>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</si>
  <si>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</si>
  <si>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</si>
  <si>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</si>
  <si>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</si>
  <si>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</si>
  <si>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</si>
  <si>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</si>
  <si>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</si>
  <si>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</si>
  <si>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</si>
  <si>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</si>
  <si>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</si>
  <si>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</si>
  <si>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</si>
  <si>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</si>
  <si>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</si>
  <si>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</si>
  <si>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</si>
  <si>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</si>
  <si>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</si>
  <si>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</si>
  <si>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</si>
  <si>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</si>
  <si>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</si>
  <si>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</si>
  <si>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</si>
  <si>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</si>
  <si>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</si>
  <si>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</si>
  <si>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</si>
  <si>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</si>
  <si>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</si>
  <si>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</si>
  <si>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</si>
  <si>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</si>
  <si>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</si>
  <si>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</si>
  <si>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</si>
  <si>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</si>
  <si>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</si>
  <si>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</si>
  <si>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</si>
  <si>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</si>
  <si>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</si>
  <si>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</si>
  <si>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</si>
  <si>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</si>
  <si>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</si>
  <si>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</si>
  <si>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</si>
  <si>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</si>
  <si>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</si>
  <si>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</si>
  <si>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</si>
  <si>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</si>
  <si>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</si>
  <si>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</si>
  <si>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</si>
  <si>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</si>
  <si>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</si>
  <si>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</si>
  <si>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</si>
  <si>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</si>
  <si>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</si>
  <si>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</si>
  <si>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</si>
  <si>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</si>
  <si>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</si>
  <si>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</si>
  <si>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</si>
  <si>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</si>
  <si>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</si>
  <si>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</si>
  <si>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</si>
  <si>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</si>
  <si>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</si>
  <si>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</si>
  <si>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</si>
  <si>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</si>
  <si>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</si>
  <si>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</si>
  <si>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</si>
  <si>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</si>
  <si>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</si>
  <si>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</si>
  <si>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</si>
  <si>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</si>
  <si>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</si>
  <si>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</si>
  <si>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</si>
  <si>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</si>
  <si>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</si>
  <si>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</si>
  <si>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</si>
  <si>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</si>
  <si>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</si>
  <si>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</si>
  <si>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</si>
  <si>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</si>
  <si>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</si>
  <si>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</si>
  <si>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</si>
  <si>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</si>
  <si>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</si>
  <si>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</si>
  <si>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</si>
  <si>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</si>
  <si>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</si>
  <si>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</si>
  <si>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</si>
  <si>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</si>
  <si>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</si>
  <si>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</si>
  <si>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</si>
  <si>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</si>
  <si>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</si>
  <si>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</si>
  <si>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</si>
  <si>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</si>
  <si>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</si>
  <si>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</si>
  <si>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</si>
  <si>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</si>
  <si>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</si>
  <si>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</si>
  <si>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</si>
  <si>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</si>
  <si>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</si>
  <si>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</si>
  <si>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</si>
  <si>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</si>
  <si>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</si>
  <si>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</si>
  <si>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</si>
  <si>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</si>
  <si>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</si>
  <si>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</si>
  <si>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</si>
  <si>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</si>
  <si>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</si>
  <si>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</si>
  <si>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</si>
  <si>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</si>
  <si>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</si>
  <si>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</si>
  <si>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</si>
  <si>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</si>
  <si>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</si>
  <si>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</si>
  <si>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</si>
  <si>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</si>
  <si>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</si>
  <si>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</si>
  <si>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</si>
  <si>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</si>
  <si>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</si>
  <si>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</si>
  <si>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</si>
  <si>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</si>
  <si>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</si>
  <si>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</si>
  <si>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</si>
  <si>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</si>
  <si>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</si>
  <si>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</si>
  <si>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</si>
  <si>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</si>
  <si>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</si>
  <si>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</si>
  <si>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</si>
  <si>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</si>
  <si>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</si>
  <si>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</si>
  <si>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</si>
  <si>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</si>
  <si>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</si>
  <si>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</si>
  <si>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</si>
  <si>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</si>
  <si>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</si>
  <si>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</si>
  <si>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</si>
  <si>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</si>
  <si>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</si>
  <si>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</si>
  <si>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</si>
  <si>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</si>
  <si>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</si>
  <si>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</si>
  <si>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</si>
  <si>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</si>
  <si>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</si>
  <si>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</si>
  <si>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</si>
  <si>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</si>
  <si>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</si>
  <si>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</si>
  <si>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</si>
  <si>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</si>
  <si>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</si>
  <si>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</si>
  <si>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</si>
  <si>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</si>
  <si>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</si>
  <si>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</si>
  <si>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</si>
  <si>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</si>
  <si>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</si>
  <si>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</si>
  <si>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</si>
  <si>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</si>
  <si>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</si>
  <si>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</si>
  <si>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</si>
  <si>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</si>
  <si>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</si>
  <si>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</si>
  <si>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</si>
  <si>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</si>
  <si>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</si>
  <si>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</si>
  <si>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</si>
  <si>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</si>
  <si>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</si>
  <si>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</si>
  <si>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</si>
  <si>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</si>
  <si>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</si>
  <si>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</si>
  <si>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</si>
  <si>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</si>
  <si>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</si>
  <si>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</si>
  <si>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</si>
  <si>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</si>
  <si>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</si>
  <si>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</si>
  <si>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</si>
  <si>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</si>
  <si>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</si>
  <si>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</si>
  <si>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</si>
  <si>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</si>
  <si>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</si>
  <si>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</si>
  <si>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</si>
  <si>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</si>
  <si>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</si>
  <si>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</si>
  <si>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</si>
  <si>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</si>
  <si>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</si>
  <si>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</si>
  <si>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</si>
  <si>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</si>
  <si>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</si>
  <si>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</si>
  <si>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</si>
  <si>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</si>
  <si>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</si>
  <si>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</si>
  <si>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</si>
  <si>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</si>
  <si>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</si>
  <si>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</si>
  <si>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</si>
  <si>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</si>
  <si>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</si>
  <si>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</si>
  <si>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</si>
  <si>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</si>
  <si>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</si>
  <si>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</si>
  <si>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</si>
  <si>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</si>
  <si>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</si>
  <si>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</si>
  <si>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</si>
  <si>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</si>
  <si>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</si>
  <si>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</si>
  <si>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</si>
  <si>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</si>
  <si>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</si>
  <si>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</si>
  <si>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</si>
  <si>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</si>
  <si>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</si>
  <si>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</si>
  <si>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</si>
  <si>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</si>
  <si>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</si>
  <si>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</si>
  <si>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</si>
  <si>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</si>
  <si>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</si>
  <si>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</si>
  <si>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</si>
  <si>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</si>
  <si>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</si>
  <si>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</si>
  <si>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</si>
  <si>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</si>
  <si>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</si>
  <si>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</si>
  <si>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</si>
  <si>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</si>
  <si>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</si>
  <si>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</si>
  <si>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</si>
  <si>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</si>
  <si>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</si>
  <si>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</si>
  <si>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</si>
  <si>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</si>
  <si>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</si>
  <si>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</si>
  <si>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</si>
  <si>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</si>
  <si>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</si>
  <si>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</si>
  <si>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</si>
  <si>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</si>
  <si>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</si>
  <si>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</si>
  <si>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</si>
  <si>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</si>
  <si>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</si>
  <si>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</si>
  <si>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</si>
  <si>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</si>
  <si>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</si>
  <si>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</si>
  <si>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</si>
  <si>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</si>
  <si>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</si>
  <si>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</si>
  <si>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</si>
  <si>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</si>
  <si>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</si>
  <si>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</si>
  <si>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</si>
  <si>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</si>
  <si>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</si>
  <si>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</si>
  <si>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</si>
  <si>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</si>
  <si>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</si>
  <si>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</si>
  <si>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</si>
  <si>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</si>
  <si>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</si>
  <si>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</si>
  <si>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</si>
  <si>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</si>
  <si>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</si>
  <si>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</si>
  <si>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</si>
  <si>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</si>
  <si>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</si>
  <si>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</si>
  <si>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</si>
  <si>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</si>
  <si>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</si>
  <si>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</si>
  <si>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</si>
  <si>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</si>
  <si>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</si>
  <si>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</si>
  <si>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</si>
  <si>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</si>
  <si>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</si>
  <si>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</si>
  <si>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</si>
  <si>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</si>
  <si>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</si>
  <si>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</si>
  <si>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</si>
  <si>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</si>
  <si>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</si>
  <si>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</si>
  <si>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</si>
  <si>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</si>
  <si>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</si>
  <si>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</si>
  <si>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</si>
  <si>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</si>
  <si>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</si>
  <si>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</si>
  <si>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</si>
  <si>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</si>
  <si>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</si>
  <si>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</si>
  <si>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</si>
  <si>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</si>
  <si>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</si>
  <si>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</si>
  <si>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</si>
  <si>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</si>
  <si>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</si>
  <si>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</si>
  <si>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</si>
  <si>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</si>
  <si>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</si>
  <si>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</si>
  <si>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</si>
  <si>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</si>
  <si>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</si>
  <si>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</si>
  <si>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</si>
  <si>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</si>
  <si>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</si>
  <si>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</si>
  <si>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</si>
  <si>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</si>
  <si>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</si>
  <si>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</si>
  <si>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</si>
  <si>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</si>
  <si>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</si>
  <si>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</si>
  <si>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</si>
  <si>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</si>
  <si>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</si>
  <si>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</si>
  <si>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</si>
  <si>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</si>
  <si>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</si>
  <si>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</si>
  <si>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</si>
  <si>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</si>
  <si>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</si>
  <si>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</si>
  <si>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</si>
  <si>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</si>
  <si>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</si>
  <si>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</si>
  <si>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</si>
  <si>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</si>
  <si>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</si>
  <si>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</si>
  <si>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</si>
  <si>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</si>
  <si>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</si>
  <si>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</si>
  <si>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</si>
  <si>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</si>
  <si>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</si>
  <si>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</si>
  <si>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</si>
  <si>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</si>
  <si>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</si>
  <si>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</si>
  <si>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</si>
  <si>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</si>
  <si>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</si>
  <si>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</si>
  <si>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</si>
  <si>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</si>
  <si>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</si>
  <si>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</si>
  <si>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</si>
  <si>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</si>
  <si>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</si>
  <si>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</si>
  <si>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</si>
  <si>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</si>
  <si>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</si>
  <si>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</si>
  <si>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</si>
  <si>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</si>
  <si>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</si>
  <si>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</si>
  <si>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</si>
  <si>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</si>
  <si>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</si>
  <si>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</si>
  <si>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</si>
  <si>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</si>
  <si>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</si>
  <si>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</si>
  <si>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</si>
  <si>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</si>
  <si>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</si>
  <si>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</si>
  <si>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</si>
  <si>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</si>
  <si>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</si>
  <si>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</si>
  <si>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</si>
  <si>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</si>
  <si>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</si>
  <si>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</si>
  <si>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</si>
  <si>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</si>
  <si>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</si>
  <si>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</si>
  <si>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</si>
  <si>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</si>
  <si>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</si>
  <si>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</si>
  <si>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</si>
  <si>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</si>
  <si>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</si>
  <si>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</si>
  <si>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</si>
  <si>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</si>
  <si>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</si>
  <si>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</si>
  <si>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</si>
  <si>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</si>
  <si>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</si>
  <si>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</si>
  <si>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</si>
  <si>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</si>
  <si>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</si>
  <si>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</si>
  <si>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</si>
  <si>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</si>
  <si>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</si>
  <si>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</si>
  <si>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</si>
  <si>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</si>
  <si>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</si>
  <si>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</si>
  <si>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</si>
  <si>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</si>
  <si>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</si>
  <si>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</si>
  <si>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</si>
  <si>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</si>
  <si>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</si>
  <si>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</si>
  <si>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</si>
  <si>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</si>
  <si>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</si>
  <si>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</si>
  <si>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</si>
  <si>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</si>
  <si>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</si>
  <si>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</si>
  <si>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</si>
  <si>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</si>
  <si>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</si>
  <si>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</si>
  <si>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</si>
  <si>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</si>
  <si>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</si>
  <si>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</si>
  <si>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</si>
  <si>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</si>
  <si>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</si>
  <si>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</si>
  <si>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</si>
  <si>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</si>
  <si>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</si>
  <si>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</si>
  <si>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</si>
  <si>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</si>
  <si>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</si>
  <si>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</si>
  <si>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</si>
  <si>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</si>
  <si>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</si>
  <si>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</si>
  <si>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</si>
  <si>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</si>
  <si>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</si>
  <si>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</si>
  <si>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</si>
  <si>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</si>
  <si>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</si>
  <si>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</si>
  <si>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</si>
  <si>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</si>
  <si>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</si>
  <si>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</si>
  <si>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</si>
  <si>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</si>
  <si>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</si>
  <si>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</si>
  <si>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</si>
  <si>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</si>
  <si>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</si>
  <si>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</si>
  <si>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</si>
  <si>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</si>
  <si>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</si>
  <si>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</si>
  <si>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</si>
  <si>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</si>
  <si>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</si>
  <si>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</si>
  <si>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</si>
  <si>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</si>
  <si>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</si>
  <si>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</si>
  <si>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</si>
  <si>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</si>
  <si>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</si>
  <si>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</si>
  <si>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</si>
  <si>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</si>
  <si>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</si>
  <si>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</si>
  <si>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</si>
  <si>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</si>
  <si>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</si>
  <si>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</si>
  <si>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</si>
  <si>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</si>
  <si>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</si>
  <si>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</si>
  <si>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</si>
  <si>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</si>
  <si>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</si>
  <si>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</si>
  <si>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</si>
  <si>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</si>
  <si>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</si>
  <si>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</si>
  <si>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</si>
  <si>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</si>
  <si>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</si>
  <si>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</si>
  <si>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</si>
  <si>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</si>
  <si>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</si>
  <si>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</si>
  <si>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</si>
  <si>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</si>
  <si>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</si>
  <si>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</si>
  <si>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</si>
  <si>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</si>
  <si>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</si>
  <si>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</si>
  <si>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</si>
  <si>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</si>
  <si>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</si>
  <si>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</si>
  <si>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</si>
  <si>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</si>
  <si>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</si>
  <si>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</si>
  <si>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</si>
  <si>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</si>
  <si>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</si>
  <si>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</si>
  <si>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</si>
  <si>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</si>
  <si>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</si>
  <si>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</si>
  <si>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</si>
  <si>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</si>
  <si>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</si>
  <si>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</si>
  <si>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</si>
  <si>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</si>
  <si>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</si>
  <si>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</si>
  <si>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</si>
  <si>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</si>
  <si>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</si>
  <si>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</si>
  <si>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</si>
  <si>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</si>
  <si>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</si>
  <si>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</si>
  <si>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</si>
  <si>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</si>
  <si>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</si>
  <si>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</si>
  <si>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</si>
  <si>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</si>
  <si>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</si>
  <si>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</si>
  <si>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</si>
  <si>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</si>
  <si>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</si>
  <si>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</si>
  <si>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</si>
  <si>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</si>
  <si>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</si>
  <si>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</si>
  <si>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</si>
  <si>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</si>
  <si>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</si>
  <si>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</si>
  <si>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</si>
  <si>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</si>
  <si>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</si>
  <si>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</si>
  <si>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</si>
  <si>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</si>
  <si>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</si>
  <si>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</si>
  <si>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</si>
  <si>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</si>
  <si>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</si>
  <si>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</si>
  <si>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</si>
  <si>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</si>
  <si>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</si>
  <si>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</si>
  <si>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</si>
  <si>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</si>
  <si>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</si>
  <si>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</si>
  <si>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</si>
  <si>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</si>
  <si>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</si>
  <si>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</si>
  <si>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</si>
  <si>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</si>
  <si>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</si>
  <si>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</si>
  <si>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</si>
  <si>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</si>
  <si>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</si>
  <si>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</si>
  <si>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</si>
  <si>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</si>
  <si>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</si>
  <si>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</si>
  <si>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</si>
  <si>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</si>
  <si>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</si>
  <si>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</si>
  <si>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</si>
  <si>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</si>
  <si>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</si>
  <si>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</si>
  <si>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</si>
  <si>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</si>
  <si>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</si>
  <si>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</si>
  <si>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</si>
  <si>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</si>
  <si>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</si>
  <si>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</si>
  <si>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</si>
  <si>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</si>
  <si>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</si>
  <si>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</si>
  <si>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</si>
  <si>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</si>
  <si>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</si>
  <si>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</si>
  <si>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</si>
  <si>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</si>
  <si>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</si>
  <si>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</si>
  <si>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</si>
  <si>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</si>
  <si>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</si>
  <si>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</si>
  <si>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</si>
  <si>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</si>
  <si>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</si>
  <si>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</si>
  <si>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</si>
  <si>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</si>
  <si>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</si>
  <si>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</si>
  <si>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</si>
  <si>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</si>
  <si>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</si>
  <si>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</si>
  <si>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</si>
  <si>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</si>
  <si>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</si>
  <si>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</si>
  <si>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</si>
  <si>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</si>
  <si>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</si>
  <si>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</si>
  <si>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</si>
  <si>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</si>
  <si>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</si>
  <si>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</si>
  <si>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</si>
  <si>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</si>
  <si>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</si>
  <si>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</si>
  <si>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</si>
  <si>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</si>
  <si>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</si>
  <si>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</si>
  <si>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</si>
  <si>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</si>
  <si>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</si>
  <si>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</si>
  <si>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</si>
  <si>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</si>
  <si>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</si>
  <si>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</si>
  <si>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</si>
  <si>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</si>
  <si>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</si>
  <si>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</si>
  <si>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</si>
  <si>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</si>
  <si>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</si>
  <si>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</si>
  <si>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</si>
  <si>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</si>
  <si>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</si>
  <si>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</si>
  <si>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</si>
  <si>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</si>
  <si>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</si>
  <si>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</si>
  <si>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</si>
  <si>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</si>
  <si>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</si>
  <si>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</si>
  <si>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</si>
  <si>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</si>
  <si>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</si>
  <si>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</si>
  <si>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</si>
  <si>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</si>
  <si>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</si>
  <si>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</si>
  <si>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</si>
  <si>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</si>
  <si>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</si>
  <si>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</si>
  <si>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</si>
  <si>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</si>
  <si>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</si>
  <si>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</si>
  <si>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</si>
  <si>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</si>
  <si>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</si>
  <si>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</si>
  <si>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</si>
  <si>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</si>
  <si>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</si>
  <si>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</si>
  <si>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</si>
  <si>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</si>
  <si>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</si>
  <si>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</si>
  <si>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</si>
  <si>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</si>
  <si>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</si>
  <si>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</si>
  <si>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</si>
  <si>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</si>
  <si>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</si>
  <si>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</si>
  <si>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</si>
  <si>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</si>
  <si>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</si>
  <si>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</si>
  <si>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</si>
  <si>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</si>
  <si>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</si>
  <si>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</si>
  <si>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</si>
  <si>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</si>
  <si>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</si>
  <si>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</si>
  <si>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</si>
  <si>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</si>
  <si>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</si>
  <si>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</si>
  <si>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</si>
  <si>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</si>
  <si>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</si>
  <si>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</si>
  <si>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</si>
  <si>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</si>
  <si>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</si>
  <si>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</si>
  <si>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</si>
  <si>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</si>
  <si>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</si>
  <si>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</si>
  <si>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</si>
  <si>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</si>
  <si>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</si>
  <si>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</si>
  <si>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</si>
  <si>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</si>
  <si>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</si>
  <si>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</si>
  <si>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</si>
  <si>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</si>
  <si>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</si>
  <si>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</si>
  <si>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</si>
  <si>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</si>
  <si>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</si>
  <si>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</si>
  <si>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</si>
  <si>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</si>
  <si>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</si>
  <si>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</si>
  <si>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</si>
  <si>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</si>
  <si>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</si>
  <si>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</si>
  <si>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</si>
  <si>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</si>
  <si>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</si>
  <si>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</si>
  <si>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</si>
  <si>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</si>
  <si>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</si>
  <si>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</si>
  <si>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</si>
  <si>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</si>
  <si>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</si>
  <si>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</si>
  <si>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</si>
  <si>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</si>
  <si>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</si>
  <si>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</si>
  <si>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</si>
  <si>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</si>
  <si>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</si>
  <si>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</si>
  <si>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</si>
  <si>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</si>
  <si>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</si>
  <si>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</si>
  <si>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</si>
  <si>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</si>
  <si>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</si>
  <si>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</si>
  <si>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</si>
  <si>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</si>
  <si>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</si>
  <si>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</si>
  <si>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</si>
  <si>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</si>
  <si>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</si>
  <si>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</si>
  <si>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</si>
  <si>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</si>
  <si>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</si>
  <si>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</si>
  <si>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</si>
  <si>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</si>
  <si>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</si>
  <si>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</si>
  <si>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</si>
  <si>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</si>
  <si>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</si>
  <si>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</si>
  <si>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</si>
  <si>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</si>
  <si>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</si>
  <si>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</si>
  <si>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</si>
  <si>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</si>
  <si>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</si>
  <si>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</si>
  <si>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</si>
  <si>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</si>
  <si>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</si>
  <si>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</si>
  <si>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</si>
  <si>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</si>
  <si>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</si>
  <si>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</si>
  <si>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</si>
  <si>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</si>
  <si>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</si>
  <si>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</si>
  <si>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</si>
  <si>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</si>
  <si>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</si>
  <si>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</si>
  <si>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</si>
  <si>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</si>
  <si>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</si>
  <si>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</si>
  <si>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</si>
  <si>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</si>
  <si>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</si>
  <si>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</si>
  <si>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</si>
  <si>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</si>
  <si>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</si>
  <si>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</si>
  <si>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</si>
  <si>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</si>
  <si>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</si>
  <si>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</si>
  <si>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</si>
  <si>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</si>
  <si>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</si>
  <si>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</si>
  <si>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</si>
  <si>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</si>
  <si>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</si>
  <si>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</si>
  <si>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</si>
  <si>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</si>
  <si>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</si>
  <si>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</si>
  <si>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</si>
  <si>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</si>
  <si>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</si>
  <si>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</si>
  <si>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</si>
  <si>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</si>
  <si>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</si>
  <si>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</si>
  <si>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</si>
  <si>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</si>
  <si>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</si>
  <si>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</si>
  <si>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</si>
  <si>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</si>
  <si>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</si>
  <si>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</si>
  <si>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</si>
  <si>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</si>
  <si>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</si>
  <si>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</si>
  <si>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</si>
  <si>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</si>
  <si>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</si>
  <si>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</si>
  <si>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</si>
  <si>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</si>
  <si>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</si>
  <si>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</si>
  <si>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</si>
  <si>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</si>
  <si>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</si>
  <si>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</si>
  <si>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</si>
  <si>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</si>
  <si>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</si>
  <si>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</si>
  <si>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</si>
  <si>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</si>
  <si>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</si>
  <si>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</si>
  <si>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</si>
  <si>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</si>
  <si>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</si>
  <si>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</si>
  <si>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</si>
  <si>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</si>
  <si>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</si>
  <si>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</si>
  <si>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</si>
  <si>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</si>
  <si>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</si>
  <si>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</si>
  <si>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</si>
  <si>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</si>
  <si>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</si>
  <si>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</si>
  <si>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</si>
  <si>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</si>
  <si>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</si>
  <si>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</si>
  <si>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</si>
  <si>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</si>
  <si>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</si>
  <si>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</si>
  <si>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</si>
  <si>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</si>
  <si>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</si>
  <si>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</si>
  <si>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</si>
  <si>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</si>
  <si>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</si>
  <si>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</si>
  <si>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</si>
  <si>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</si>
  <si>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</si>
  <si>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</si>
  <si>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</si>
  <si>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</si>
  <si>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</si>
  <si>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</si>
  <si>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</si>
  <si>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</si>
  <si>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</si>
  <si>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</si>
  <si>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</si>
  <si>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</si>
  <si>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</si>
  <si>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</si>
  <si>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</si>
  <si>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</si>
  <si>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</si>
  <si>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</si>
  <si>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</si>
  <si>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</si>
  <si>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</si>
  <si>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</si>
  <si>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</si>
  <si>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</si>
  <si>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</si>
  <si>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</si>
  <si>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</si>
  <si>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</si>
  <si>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</si>
  <si>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</si>
  <si>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</si>
  <si>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</si>
  <si>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</si>
  <si>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</si>
  <si>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</si>
  <si>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</si>
  <si>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</si>
  <si>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</si>
  <si>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</si>
  <si>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</si>
  <si>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</si>
  <si>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</si>
  <si>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</si>
  <si>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</si>
  <si>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</si>
  <si>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</si>
  <si>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</si>
  <si>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</si>
  <si>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</si>
  <si>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</si>
  <si>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</si>
  <si>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</si>
  <si>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</si>
  <si>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</si>
  <si>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</si>
  <si>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</si>
  <si>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</si>
  <si>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</si>
  <si>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</si>
  <si>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</si>
  <si>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</si>
  <si>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</si>
  <si>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</si>
  <si>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</si>
  <si>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</si>
  <si>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</si>
  <si>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</si>
  <si>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</si>
  <si>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</si>
  <si>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</si>
  <si>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</si>
  <si>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</si>
  <si>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</si>
  <si>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</si>
  <si>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</si>
  <si>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</si>
  <si>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</si>
  <si>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</si>
  <si>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</si>
  <si>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</si>
  <si>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</si>
  <si>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</si>
  <si>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</si>
  <si>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</si>
  <si>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</si>
  <si>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</si>
  <si>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</si>
  <si>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</si>
  <si>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</si>
  <si>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</si>
  <si>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</si>
  <si>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</si>
  <si>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</si>
  <si>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</si>
  <si>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</si>
  <si>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</si>
  <si>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</si>
  <si>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</si>
  <si>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</si>
  <si>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</si>
  <si>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</si>
  <si>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</si>
  <si>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</si>
  <si>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</si>
  <si>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</si>
  <si>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</si>
  <si>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</si>
  <si>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</si>
  <si>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</si>
  <si>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</si>
  <si>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</si>
  <si>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</si>
  <si>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</si>
  <si>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</si>
  <si>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</si>
  <si>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</si>
  <si>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</si>
  <si>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</si>
  <si>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</si>
  <si>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</si>
  <si>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</si>
  <si>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</si>
  <si>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</si>
  <si>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</si>
  <si>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</si>
  <si>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</si>
  <si>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</si>
  <si>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</si>
  <si>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</si>
  <si>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</si>
  <si>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</si>
  <si>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</si>
  <si>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</si>
  <si>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</si>
  <si>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</si>
  <si>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</si>
  <si>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</si>
  <si>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</si>
  <si>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</si>
  <si>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</si>
  <si>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</si>
  <si>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</si>
  <si>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</si>
  <si>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</si>
  <si>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</si>
  <si>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</si>
  <si>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</si>
  <si>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</si>
  <si>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</si>
  <si>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</si>
  <si>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</si>
  <si>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</si>
  <si>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</si>
  <si>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</si>
  <si>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</si>
  <si>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</si>
  <si>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</si>
  <si>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</si>
  <si>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</si>
  <si>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</si>
  <si>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</si>
  <si>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</si>
  <si>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</si>
  <si>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</si>
  <si>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</si>
  <si>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</si>
  <si>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</si>
  <si>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</si>
  <si>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</si>
  <si>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</si>
  <si>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</si>
  <si>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</si>
  <si>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</si>
  <si>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</si>
  <si>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</si>
  <si>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</si>
  <si>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</si>
  <si>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</si>
  <si>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</si>
  <si>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</si>
  <si>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</si>
  <si>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</si>
  <si>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</si>
  <si>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</si>
  <si>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</si>
  <si>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</si>
  <si>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</si>
  <si>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</si>
  <si>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</si>
  <si>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</si>
  <si>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</si>
  <si>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</si>
  <si>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</si>
  <si>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</si>
  <si>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</si>
  <si>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</si>
  <si>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</si>
  <si>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</si>
  <si>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</si>
  <si>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</si>
  <si>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</si>
  <si>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</si>
  <si>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</si>
  <si>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</si>
  <si>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</si>
  <si>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</si>
  <si>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</si>
  <si>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</si>
  <si>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</si>
  <si>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</si>
  <si>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</si>
  <si>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</si>
  <si>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</si>
  <si>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</si>
  <si>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</si>
  <si>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</si>
  <si>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</si>
  <si>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</si>
  <si>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</si>
  <si>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</si>
  <si>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</si>
  <si>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</si>
  <si>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</si>
  <si>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</si>
  <si>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</si>
  <si>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</si>
  <si>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</si>
  <si>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</si>
  <si>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гр. София, бул. Христо Ботев 57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</si>
  <si>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</si>
  <si>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</si>
  <si>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</si>
  <si>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</si>
  <si>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</si>
  <si>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</si>
  <si>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</si>
  <si>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</si>
  <si>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sonia@karoll.bg</t>
  </si>
  <si>
    <t>гр. София, ул. Златовръх 1</t>
  </si>
  <si>
    <t>ДФ АДВАНС ГЛОБАЛ ТРЕНДС</t>
  </si>
  <si>
    <t xml:space="preserve">05-1528 </t>
  </si>
  <si>
    <t>176099527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</si>
  <si>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</si>
  <si>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</si>
  <si>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</si>
  <si>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</si>
  <si>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DI.1.0.0.0.0.17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</si>
</sst>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  <numFmt numFmtId="196" formatCode="#,##0.000\ &quot;лв.&quot;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28">
      <selection activeCell="C27" sqref="C2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44012</v>
      </c>
    </row>
    <row r="8" spans="2:3" ht="15.75">
      <c r="B8" s="7" t="s">
        <v>213</v>
      </c>
      <c r="C8" s="160">
        <v>44040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1350</v>
      </c>
    </row>
    <row r="12" spans="2:3" ht="15.75">
      <c r="B12" s="7" t="s">
        <v>216</v>
      </c>
      <c r="C12" s="161" t="s">
        <v>1351</v>
      </c>
    </row>
    <row r="13" spans="2:3" ht="15.75">
      <c r="B13" s="7" t="s">
        <v>217</v>
      </c>
      <c r="C13" s="161" t="s">
        <v>1352</v>
      </c>
    </row>
    <row r="14" spans="2:3" ht="15.75">
      <c r="B14" s="7" t="s">
        <v>218</v>
      </c>
      <c r="C14" s="161" t="s">
        <v>1339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1340</v>
      </c>
    </row>
    <row r="17" spans="2:3" ht="15.75">
      <c r="B17" s="10" t="s">
        <v>221</v>
      </c>
      <c r="C17" s="282" t="s">
        <v>1341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1342</v>
      </c>
    </row>
    <row r="21" spans="2:3" ht="15.75">
      <c r="B21" s="7" t="s">
        <v>216</v>
      </c>
      <c r="C21" s="161" t="s">
        <v>1343</v>
      </c>
    </row>
    <row r="22" spans="2:3" ht="15.75">
      <c r="B22" s="7" t="s">
        <v>217</v>
      </c>
      <c r="C22" s="161" t="s">
        <v>1344</v>
      </c>
    </row>
    <row r="23" spans="2:3" ht="15.75">
      <c r="B23" s="7" t="s">
        <v>224</v>
      </c>
      <c r="C23" s="161" t="s">
        <v>1345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1346</v>
      </c>
    </row>
    <row r="27" spans="2:3" ht="15.75">
      <c r="B27" s="10" t="s">
        <v>227</v>
      </c>
      <c r="C27" s="162" t="s">
        <v>1347</v>
      </c>
    </row>
    <row r="28" spans="2:3" ht="15.75">
      <c r="B28" s="10" t="s">
        <v>220</v>
      </c>
      <c r="C28" s="162" t="s">
        <v>1340</v>
      </c>
    </row>
    <row r="29" spans="2:3" ht="15.75">
      <c r="B29" s="10" t="s">
        <v>221</v>
      </c>
      <c r="C29" s="282" t="s">
        <v>1348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27">
      <selection activeCell="G34" sqref="G34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ГЛОБАЛ ТРЕНДС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30.06.2020 г.</v>
      </c>
      <c r="B4" s="39"/>
      <c r="C4" s="39"/>
      <c r="D4" s="39"/>
      <c r="E4" s="39"/>
      <c r="F4" s="123" t="s">
        <v>874</v>
      </c>
      <c r="G4" s="129">
        <f>ReportedCompletionDate</f>
        <v>44040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1703932</v>
      </c>
      <c r="H11" s="145">
        <v>1669479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164711</v>
      </c>
      <c r="H13" s="127">
        <v>166251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>
        <v>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164711</v>
      </c>
      <c r="H16" s="146">
        <f>SUM(H13:H15)</f>
        <v>166251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37377</v>
      </c>
      <c r="H18" s="138">
        <f>SUM(H19:H20)</f>
        <v>-245395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529068</v>
      </c>
      <c r="H19" s="127">
        <v>246296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-491691</v>
      </c>
      <c r="H20" s="127">
        <v>-491691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282772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196646</v>
      </c>
      <c r="D22" s="127">
        <v>81623</v>
      </c>
      <c r="E22" s="166" t="s">
        <v>924</v>
      </c>
      <c r="F22" s="126" t="s">
        <v>925</v>
      </c>
      <c r="G22" s="127">
        <v>-176700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-139323</v>
      </c>
      <c r="H23" s="146">
        <f>H19+H21+H20+H22</f>
        <v>37377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1729320</v>
      </c>
      <c r="H24" s="146">
        <f>H11+H16+H23</f>
        <v>1873107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196646</v>
      </c>
      <c r="D25" s="146">
        <f>SUM(D21:D24)</f>
        <v>81623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3580</v>
      </c>
      <c r="H28" s="138">
        <f>SUM(H29:H31)</f>
        <v>3353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756</v>
      </c>
      <c r="H29" s="152">
        <v>727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2824</v>
      </c>
      <c r="H30" s="152">
        <v>2626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>
        <v>1536347</v>
      </c>
      <c r="D33" s="152">
        <v>1795617</v>
      </c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400</v>
      </c>
      <c r="H36" s="152">
        <v>1089</v>
      </c>
    </row>
    <row r="37" spans="1:8" ht="15.75">
      <c r="A37" s="75" t="s">
        <v>12</v>
      </c>
      <c r="B37" s="126" t="s">
        <v>165</v>
      </c>
      <c r="C37" s="137">
        <f>SUM(C32:C36)+C27</f>
        <v>1536347</v>
      </c>
      <c r="D37" s="137">
        <f>SUM(D32:D36)+D27</f>
        <v>1795617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3980</v>
      </c>
      <c r="H40" s="153">
        <f>SUM(H32:H39)+H28+H27</f>
        <v>4442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>
        <v>309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309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307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1733300</v>
      </c>
      <c r="D45" s="153">
        <f>D25+D37+D43+D44</f>
        <v>1877549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7">
        <f>C18+C45</f>
        <v>1733300</v>
      </c>
      <c r="D47" s="367">
        <f>D18+D45</f>
        <v>1877549</v>
      </c>
      <c r="E47" s="158" t="s">
        <v>35</v>
      </c>
      <c r="F47" s="121" t="s">
        <v>199</v>
      </c>
      <c r="G47" s="368">
        <f>G24+G40</f>
        <v>1733300</v>
      </c>
      <c r="H47" s="368">
        <f>H24+H40</f>
        <v>1877549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G17" sqref="G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ГЛОБАЛ ТРЕНДС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01.01.2020 - 30.06.2020</v>
      </c>
      <c r="B4" s="38"/>
      <c r="C4" s="37"/>
      <c r="D4" s="38"/>
      <c r="E4" s="38"/>
      <c r="F4" s="33" t="s">
        <v>874</v>
      </c>
      <c r="G4" s="283">
        <f>ReportedCompletionDate</f>
        <v>44040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5627.59</v>
      </c>
      <c r="H12" s="139">
        <v>5252</v>
      </c>
      <c r="I12" s="77"/>
    </row>
    <row r="13" spans="1:9" s="70" customFormat="1" ht="31.5">
      <c r="A13" s="81" t="s">
        <v>886</v>
      </c>
      <c r="B13" s="171" t="s">
        <v>757</v>
      </c>
      <c r="C13" s="139">
        <v>3913</v>
      </c>
      <c r="D13" s="139">
        <v>21232</v>
      </c>
      <c r="E13" s="81" t="s">
        <v>889</v>
      </c>
      <c r="F13" s="171" t="s">
        <v>774</v>
      </c>
      <c r="G13" s="139">
        <v>3353.76</v>
      </c>
      <c r="H13" s="139">
        <v>13602</v>
      </c>
      <c r="I13" s="77"/>
    </row>
    <row r="14" spans="1:9" s="70" customFormat="1" ht="31.5">
      <c r="A14" s="81" t="s">
        <v>887</v>
      </c>
      <c r="B14" s="171" t="s">
        <v>758</v>
      </c>
      <c r="C14" s="139">
        <v>2170409</v>
      </c>
      <c r="D14" s="139">
        <v>598128</v>
      </c>
      <c r="E14" s="81" t="s">
        <v>890</v>
      </c>
      <c r="F14" s="171" t="s">
        <v>775</v>
      </c>
      <c r="G14" s="139">
        <v>2017887.61</v>
      </c>
      <c r="H14" s="139">
        <v>816186</v>
      </c>
      <c r="I14" s="77"/>
    </row>
    <row r="15" spans="1:9" s="70" customFormat="1" ht="31.5">
      <c r="A15" s="81" t="s">
        <v>888</v>
      </c>
      <c r="B15" s="171" t="s">
        <v>759</v>
      </c>
      <c r="C15" s="139">
        <v>192423</v>
      </c>
      <c r="D15" s="139">
        <v>129179</v>
      </c>
      <c r="E15" s="81" t="s">
        <v>891</v>
      </c>
      <c r="F15" s="171" t="s">
        <v>776</v>
      </c>
      <c r="G15" s="139">
        <v>186555.53</v>
      </c>
      <c r="H15" s="139">
        <v>140049</v>
      </c>
      <c r="I15" s="77"/>
    </row>
    <row r="16" spans="1:9" s="70" customFormat="1" ht="15.75">
      <c r="A16" s="81" t="s">
        <v>915</v>
      </c>
      <c r="B16" s="171" t="s">
        <v>760</v>
      </c>
      <c r="C16" s="139">
        <v>514</v>
      </c>
      <c r="D16" s="139">
        <v>323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2367259</v>
      </c>
      <c r="D18" s="142">
        <f>SUM(D12:D16)</f>
        <v>748862</v>
      </c>
      <c r="E18" s="83" t="s">
        <v>20</v>
      </c>
      <c r="F18" s="172" t="s">
        <v>779</v>
      </c>
      <c r="G18" s="142">
        <f>SUM(G12:G17)</f>
        <v>2213424.49</v>
      </c>
      <c r="H18" s="142">
        <f>SUM(H12:H17)</f>
        <v>975089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22866</v>
      </c>
      <c r="D21" s="139">
        <v>23236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22866</v>
      </c>
      <c r="D25" s="142">
        <f>SUM(D20:D24)</f>
        <v>23236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2390125</v>
      </c>
      <c r="D26" s="142">
        <f>D18+D25</f>
        <v>772098</v>
      </c>
      <c r="E26" s="144" t="s">
        <v>40</v>
      </c>
      <c r="F26" s="172" t="s">
        <v>781</v>
      </c>
      <c r="G26" s="142">
        <f>G18+G25</f>
        <v>2213424.49</v>
      </c>
      <c r="H26" s="142">
        <f>H18+H25</f>
        <v>975089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202991</v>
      </c>
      <c r="E27" s="144" t="s">
        <v>787</v>
      </c>
      <c r="F27" s="172" t="s">
        <v>782</v>
      </c>
      <c r="G27" s="164">
        <f>IF((C26-G26)&gt;0,C26-G26,0)</f>
        <v>176700.50999999978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202991</v>
      </c>
      <c r="E29" s="144" t="s">
        <v>125</v>
      </c>
      <c r="F29" s="172" t="s">
        <v>783</v>
      </c>
      <c r="G29" s="142">
        <f>G27</f>
        <v>176700.50999999978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2390125</v>
      </c>
      <c r="D30" s="142">
        <f>D26+D28+D29</f>
        <v>975089</v>
      </c>
      <c r="E30" s="144" t="s">
        <v>789</v>
      </c>
      <c r="F30" s="172" t="s">
        <v>784</v>
      </c>
      <c r="G30" s="142">
        <f>G26+G29</f>
        <v>2390125</v>
      </c>
      <c r="H30" s="142">
        <f>H26+H29</f>
        <v>975089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3">
      <selection activeCell="F13" sqref="F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ГЛОБАЛ ТРЕНДС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01.01.2020 - 30.06.2020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44040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6" t="s">
        <v>58</v>
      </c>
      <c r="B9" s="376" t="s">
        <v>201</v>
      </c>
      <c r="C9" s="376" t="s">
        <v>3</v>
      </c>
      <c r="D9" s="376"/>
      <c r="E9" s="376"/>
      <c r="F9" s="376" t="s">
        <v>4</v>
      </c>
      <c r="G9" s="376"/>
      <c r="H9" s="376"/>
    </row>
    <row r="10" spans="1:8" ht="33" customHeight="1">
      <c r="A10" s="377"/>
      <c r="B10" s="377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109800</v>
      </c>
      <c r="D13" s="316">
        <v>-76275</v>
      </c>
      <c r="E13" s="317">
        <f>SUM(C13:D13)</f>
        <v>33525</v>
      </c>
      <c r="F13" s="316">
        <v>65008</v>
      </c>
      <c r="G13" s="316">
        <v>-191668</v>
      </c>
      <c r="H13" s="317">
        <f>SUM(F13:G13)</f>
        <v>-126660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109800</v>
      </c>
      <c r="D19" s="320">
        <f>SUM(D13:D14,D16:D18)</f>
        <v>-76275</v>
      </c>
      <c r="E19" s="317">
        <f t="shared" si="0"/>
        <v>33525</v>
      </c>
      <c r="F19" s="320">
        <f>SUM(F13:F14,F16:F18)</f>
        <v>65008</v>
      </c>
      <c r="G19" s="320">
        <f>SUM(G13:G14,G16:G18)</f>
        <v>-191668</v>
      </c>
      <c r="H19" s="317">
        <f t="shared" si="1"/>
        <v>-126660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265830</v>
      </c>
      <c r="D21" s="316">
        <v>-161392</v>
      </c>
      <c r="E21" s="317">
        <f>SUM(C21:D21)</f>
        <v>104438</v>
      </c>
      <c r="F21" s="316">
        <v>500817</v>
      </c>
      <c r="G21" s="316">
        <v>-590648</v>
      </c>
      <c r="H21" s="317">
        <f>SUM(F21:G21)</f>
        <v>-89831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-514</v>
      </c>
      <c r="E23" s="317">
        <f t="shared" si="2"/>
        <v>-514</v>
      </c>
      <c r="F23" s="316"/>
      <c r="G23" s="316">
        <v>-323</v>
      </c>
      <c r="H23" s="317">
        <f t="shared" si="3"/>
        <v>-323</v>
      </c>
    </row>
    <row r="24" spans="1:8" ht="12.75">
      <c r="A24" s="315" t="s">
        <v>902</v>
      </c>
      <c r="B24" s="41" t="s">
        <v>802</v>
      </c>
      <c r="C24" s="316">
        <v>5938</v>
      </c>
      <c r="D24" s="316"/>
      <c r="E24" s="317">
        <f t="shared" si="2"/>
        <v>5938</v>
      </c>
      <c r="F24" s="316">
        <v>5245</v>
      </c>
      <c r="G24" s="316"/>
      <c r="H24" s="317">
        <f t="shared" si="3"/>
        <v>5245</v>
      </c>
    </row>
    <row r="25" spans="1:8" ht="12.75">
      <c r="A25" s="323" t="s">
        <v>903</v>
      </c>
      <c r="B25" s="41" t="s">
        <v>803</v>
      </c>
      <c r="C25" s="316"/>
      <c r="D25" s="316">
        <v>-16504</v>
      </c>
      <c r="E25" s="317">
        <f t="shared" si="2"/>
        <v>-16504</v>
      </c>
      <c r="F25" s="316"/>
      <c r="G25" s="316">
        <v>-15868</v>
      </c>
      <c r="H25" s="317">
        <f t="shared" si="3"/>
        <v>-15868</v>
      </c>
    </row>
    <row r="26" spans="1:8" ht="12.75">
      <c r="A26" s="323" t="s">
        <v>904</v>
      </c>
      <c r="B26" s="41" t="s">
        <v>804</v>
      </c>
      <c r="C26" s="316"/>
      <c r="D26" s="316">
        <v>-4093</v>
      </c>
      <c r="E26" s="317">
        <f t="shared" si="2"/>
        <v>-4093</v>
      </c>
      <c r="F26" s="316"/>
      <c r="G26" s="316">
        <v>-4491</v>
      </c>
      <c r="H26" s="317">
        <f t="shared" si="3"/>
        <v>-4491</v>
      </c>
    </row>
    <row r="27" spans="1:8" ht="12.75">
      <c r="A27" s="319" t="s">
        <v>905</v>
      </c>
      <c r="B27" s="41" t="s">
        <v>805</v>
      </c>
      <c r="C27" s="316">
        <v>23402</v>
      </c>
      <c r="D27" s="316">
        <v>-27413</v>
      </c>
      <c r="E27" s="317">
        <f t="shared" si="2"/>
        <v>-4011</v>
      </c>
      <c r="F27" s="316">
        <v>2665</v>
      </c>
      <c r="G27" s="316">
        <v>-2949</v>
      </c>
      <c r="H27" s="317">
        <f t="shared" si="3"/>
        <v>-284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295170</v>
      </c>
      <c r="D29" s="320">
        <f>SUM(D21:D28)</f>
        <v>-209916</v>
      </c>
      <c r="E29" s="317">
        <f t="shared" si="2"/>
        <v>85254</v>
      </c>
      <c r="F29" s="320">
        <f>SUM(F21:F28)</f>
        <v>508727</v>
      </c>
      <c r="G29" s="320">
        <f>SUM(G21:G28)</f>
        <v>-614279</v>
      </c>
      <c r="H29" s="317">
        <f t="shared" si="3"/>
        <v>-105552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-3756</v>
      </c>
      <c r="E31" s="317">
        <f>SUM(C31:D31)</f>
        <v>-3756</v>
      </c>
      <c r="F31" s="316"/>
      <c r="G31" s="316">
        <v>-3456</v>
      </c>
      <c r="H31" s="317">
        <f>SUM(F31:G31)</f>
        <v>-3456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-3756</v>
      </c>
      <c r="E36" s="320">
        <f t="shared" si="4"/>
        <v>-3756</v>
      </c>
      <c r="F36" s="320">
        <f t="shared" si="4"/>
        <v>0</v>
      </c>
      <c r="G36" s="320">
        <f t="shared" si="4"/>
        <v>-3456</v>
      </c>
      <c r="H36" s="320">
        <f t="shared" si="4"/>
        <v>-3456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404970</v>
      </c>
      <c r="D37" s="320">
        <f t="shared" si="5"/>
        <v>-289947</v>
      </c>
      <c r="E37" s="320">
        <f t="shared" si="5"/>
        <v>115023</v>
      </c>
      <c r="F37" s="320">
        <f t="shared" si="5"/>
        <v>573735</v>
      </c>
      <c r="G37" s="320">
        <f t="shared" si="5"/>
        <v>-809403</v>
      </c>
      <c r="H37" s="320">
        <f t="shared" si="5"/>
        <v>-235668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81623</v>
      </c>
      <c r="F38" s="320"/>
      <c r="G38" s="320"/>
      <c r="H38" s="326">
        <v>486071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196646</v>
      </c>
      <c r="F39" s="320"/>
      <c r="G39" s="320"/>
      <c r="H39" s="320">
        <f>SUM(H37:H38)</f>
        <v>250403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196646</v>
      </c>
      <c r="F40" s="317"/>
      <c r="G40" s="317"/>
      <c r="H40" s="316">
        <v>249508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9" sqref="D29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ГЛОБАЛ ТРЕНДС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01.01.2020 - 30.06.2020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44040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78" t="s">
        <v>42</v>
      </c>
      <c r="E9" s="383"/>
      <c r="F9" s="383"/>
      <c r="G9" s="378" t="s">
        <v>43</v>
      </c>
      <c r="H9" s="379"/>
      <c r="I9" s="380" t="s">
        <v>44</v>
      </c>
      <c r="J9" s="51"/>
    </row>
    <row r="10" spans="1:10" ht="30.75" customHeight="1">
      <c r="A10" s="387"/>
      <c r="B10" s="387" t="s">
        <v>141</v>
      </c>
      <c r="C10" s="381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7"/>
      <c r="J10" s="51"/>
    </row>
    <row r="11" spans="1:10" ht="30.75" customHeight="1">
      <c r="A11" s="382"/>
      <c r="B11" s="382"/>
      <c r="C11" s="382"/>
      <c r="D11" s="386"/>
      <c r="E11" s="382"/>
      <c r="F11" s="386"/>
      <c r="G11" s="386"/>
      <c r="H11" s="386"/>
      <c r="I11" s="386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1837912</v>
      </c>
      <c r="D13" s="130">
        <v>165247</v>
      </c>
      <c r="E13" s="130"/>
      <c r="F13" s="130"/>
      <c r="G13" s="130">
        <v>246296</v>
      </c>
      <c r="H13" s="130">
        <v>-491691</v>
      </c>
      <c r="I13" s="369">
        <f>SUM(C13:H13)</f>
        <v>1757764</v>
      </c>
      <c r="J13" s="100"/>
    </row>
    <row r="14" spans="1:10" s="101" customFormat="1" ht="15">
      <c r="A14" s="102" t="s">
        <v>49</v>
      </c>
      <c r="B14" s="34" t="s">
        <v>819</v>
      </c>
      <c r="C14" s="369">
        <f>'1-SB'!H11</f>
        <v>1669479</v>
      </c>
      <c r="D14" s="369">
        <f>'1-SB'!H13</f>
        <v>166251</v>
      </c>
      <c r="E14" s="369">
        <f>'1-SB'!H14</f>
        <v>0</v>
      </c>
      <c r="F14" s="369">
        <f>'1-SB'!H15</f>
        <v>0</v>
      </c>
      <c r="G14" s="369">
        <f>'1-SB'!H19+'1-SB'!H21</f>
        <v>529068</v>
      </c>
      <c r="H14" s="369">
        <f>'1-SB'!H20+'1-SB'!H22</f>
        <v>-491691</v>
      </c>
      <c r="I14" s="369">
        <f aca="true" t="shared" si="0" ref="I14:I36">SUM(C14:H14)</f>
        <v>1873107</v>
      </c>
      <c r="J14" s="100"/>
    </row>
    <row r="15" spans="1:10" s="101" customFormat="1" ht="15">
      <c r="A15" s="102" t="s">
        <v>50</v>
      </c>
      <c r="B15" s="34" t="s">
        <v>820</v>
      </c>
      <c r="C15" s="370">
        <f aca="true" t="shared" si="1" ref="C15:H15">SUM(C16:C17)</f>
        <v>0</v>
      </c>
      <c r="D15" s="370">
        <f t="shared" si="1"/>
        <v>0</v>
      </c>
      <c r="E15" s="370">
        <f t="shared" si="1"/>
        <v>0</v>
      </c>
      <c r="F15" s="370">
        <f t="shared" si="1"/>
        <v>0</v>
      </c>
      <c r="G15" s="370">
        <f t="shared" si="1"/>
        <v>0</v>
      </c>
      <c r="H15" s="370">
        <f t="shared" si="1"/>
        <v>0</v>
      </c>
      <c r="I15" s="369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69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69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0">
        <f aca="true" t="shared" si="2" ref="C18:H18">C14+C15</f>
        <v>1669479</v>
      </c>
      <c r="D18" s="370">
        <f t="shared" si="2"/>
        <v>166251</v>
      </c>
      <c r="E18" s="370">
        <f>E14+E15</f>
        <v>0</v>
      </c>
      <c r="F18" s="370">
        <f t="shared" si="2"/>
        <v>0</v>
      </c>
      <c r="G18" s="370">
        <f t="shared" si="2"/>
        <v>529068</v>
      </c>
      <c r="H18" s="370">
        <f t="shared" si="2"/>
        <v>-491691</v>
      </c>
      <c r="I18" s="369">
        <f t="shared" si="0"/>
        <v>1873107</v>
      </c>
      <c r="J18" s="51"/>
    </row>
    <row r="19" spans="1:10" ht="15">
      <c r="A19" s="102" t="s">
        <v>127</v>
      </c>
      <c r="B19" s="34" t="s">
        <v>824</v>
      </c>
      <c r="C19" s="370">
        <f aca="true" t="shared" si="3" ref="C19:H19">SUM(C20:C21)</f>
        <v>34453</v>
      </c>
      <c r="D19" s="370">
        <f t="shared" si="3"/>
        <v>-1540</v>
      </c>
      <c r="E19" s="370">
        <f t="shared" si="3"/>
        <v>0</v>
      </c>
      <c r="F19" s="370">
        <f t="shared" si="3"/>
        <v>0</v>
      </c>
      <c r="G19" s="370">
        <f t="shared" si="3"/>
        <v>0</v>
      </c>
      <c r="H19" s="370">
        <f t="shared" si="3"/>
        <v>0</v>
      </c>
      <c r="I19" s="369">
        <f t="shared" si="0"/>
        <v>32913</v>
      </c>
      <c r="J19" s="51"/>
    </row>
    <row r="20" spans="1:10" ht="15">
      <c r="A20" s="103" t="s">
        <v>203</v>
      </c>
      <c r="B20" s="34" t="s">
        <v>825</v>
      </c>
      <c r="C20" s="131">
        <v>105853</v>
      </c>
      <c r="D20" s="131">
        <v>3336</v>
      </c>
      <c r="E20" s="131"/>
      <c r="F20" s="131"/>
      <c r="G20" s="131"/>
      <c r="H20" s="131"/>
      <c r="I20" s="369">
        <f t="shared" si="0"/>
        <v>109189</v>
      </c>
      <c r="J20" s="51"/>
    </row>
    <row r="21" spans="1:10" ht="15">
      <c r="A21" s="103" t="s">
        <v>204</v>
      </c>
      <c r="B21" s="34" t="s">
        <v>826</v>
      </c>
      <c r="C21" s="131">
        <v>-71400</v>
      </c>
      <c r="D21" s="131">
        <v>-4876</v>
      </c>
      <c r="E21" s="131"/>
      <c r="F21" s="131"/>
      <c r="G21" s="131"/>
      <c r="H21" s="131"/>
      <c r="I21" s="369">
        <f t="shared" si="0"/>
        <v>-76276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0">
        <f>'1-SB'!G21</f>
        <v>0</v>
      </c>
      <c r="H22" s="370">
        <f>'1-SB'!G22</f>
        <v>-176700</v>
      </c>
      <c r="I22" s="369">
        <f t="shared" si="0"/>
        <v>-176700</v>
      </c>
      <c r="J22" s="51"/>
    </row>
    <row r="23" spans="1:10" ht="15">
      <c r="A23" s="103" t="s">
        <v>53</v>
      </c>
      <c r="B23" s="34" t="s">
        <v>828</v>
      </c>
      <c r="C23" s="371">
        <f aca="true" t="shared" si="4" ref="C23:H23">SUM(C24:C25)</f>
        <v>0</v>
      </c>
      <c r="D23" s="371">
        <f t="shared" si="4"/>
        <v>0</v>
      </c>
      <c r="E23" s="371">
        <f t="shared" si="4"/>
        <v>0</v>
      </c>
      <c r="F23" s="371">
        <f t="shared" si="4"/>
        <v>0</v>
      </c>
      <c r="G23" s="371">
        <f t="shared" si="4"/>
        <v>0</v>
      </c>
      <c r="H23" s="371">
        <f t="shared" si="4"/>
        <v>0</v>
      </c>
      <c r="I23" s="369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69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69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69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2">
        <f aca="true" t="shared" si="5" ref="C27:H27">SUM(C28:C29)</f>
        <v>0</v>
      </c>
      <c r="D27" s="372">
        <f t="shared" si="5"/>
        <v>0</v>
      </c>
      <c r="E27" s="372">
        <f t="shared" si="5"/>
        <v>0</v>
      </c>
      <c r="F27" s="372">
        <f t="shared" si="5"/>
        <v>0</v>
      </c>
      <c r="G27" s="372">
        <f t="shared" si="5"/>
        <v>0</v>
      </c>
      <c r="H27" s="372">
        <f t="shared" si="5"/>
        <v>0</v>
      </c>
      <c r="I27" s="369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69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69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2">
        <f aca="true" t="shared" si="6" ref="C30:H30">SUM(C31:C32)</f>
        <v>0</v>
      </c>
      <c r="D30" s="372">
        <f t="shared" si="6"/>
        <v>0</v>
      </c>
      <c r="E30" s="372">
        <f t="shared" si="6"/>
        <v>0</v>
      </c>
      <c r="F30" s="372">
        <f t="shared" si="6"/>
        <v>0</v>
      </c>
      <c r="G30" s="372">
        <f t="shared" si="6"/>
        <v>0</v>
      </c>
      <c r="H30" s="372">
        <f t="shared" si="6"/>
        <v>0</v>
      </c>
      <c r="I30" s="369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69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69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69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0">
        <f aca="true" t="shared" si="7" ref="C34:H34">SUM(C18,C19,C22,C23,C26,C27,C30,C33)</f>
        <v>1703932</v>
      </c>
      <c r="D34" s="370">
        <f t="shared" si="7"/>
        <v>164711</v>
      </c>
      <c r="E34" s="370">
        <f t="shared" si="7"/>
        <v>0</v>
      </c>
      <c r="F34" s="370">
        <f t="shared" si="7"/>
        <v>0</v>
      </c>
      <c r="G34" s="370">
        <f t="shared" si="7"/>
        <v>529068</v>
      </c>
      <c r="H34" s="370">
        <f t="shared" si="7"/>
        <v>-668391</v>
      </c>
      <c r="I34" s="369">
        <f t="shared" si="0"/>
        <v>1729320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69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3">
        <f aca="true" t="shared" si="8" ref="C36:H36">SUM(C34:C35)</f>
        <v>1703932</v>
      </c>
      <c r="D36" s="373">
        <f t="shared" si="8"/>
        <v>164711</v>
      </c>
      <c r="E36" s="373">
        <f t="shared" si="8"/>
        <v>0</v>
      </c>
      <c r="F36" s="373">
        <f t="shared" si="8"/>
        <v>0</v>
      </c>
      <c r="G36" s="373">
        <f t="shared" si="8"/>
        <v>529068</v>
      </c>
      <c r="H36" s="373">
        <f t="shared" si="8"/>
        <v>-668391</v>
      </c>
      <c r="I36" s="369">
        <f t="shared" si="0"/>
        <v>1729320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4" t="s">
        <v>1323</v>
      </c>
      <c r="B39" s="385"/>
      <c r="C39" s="385"/>
      <c r="D39" s="385"/>
      <c r="E39" s="385"/>
      <c r="F39" s="385"/>
      <c r="G39" s="385"/>
      <c r="H39" s="385"/>
      <c r="I39" s="385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8">
      <selection activeCell="B39" sqref="B39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8" t="s">
        <v>1316</v>
      </c>
      <c r="B2" s="388"/>
      <c r="C2" s="388"/>
      <c r="D2" s="336"/>
      <c r="E2" s="38"/>
      <c r="F2" s="38"/>
      <c r="H2" s="58"/>
    </row>
    <row r="3" spans="1:8" ht="18" customHeight="1">
      <c r="A3" s="389" t="str">
        <f>CONCATENATE("на ",UPPER(dfName))</f>
        <v>на ДФ АДВАНС ГЛОБАЛ ТРЕНДС</v>
      </c>
      <c r="B3" s="389"/>
      <c r="C3" s="389"/>
      <c r="D3" s="32"/>
      <c r="E3" s="38"/>
      <c r="F3" s="38"/>
      <c r="G3" s="343"/>
      <c r="H3" s="58"/>
    </row>
    <row r="4" spans="1:8" ht="18" customHeight="1">
      <c r="A4" s="390" t="str">
        <f>"за периода "&amp;TEXT(StartDate,"dd.mm.yyyy")&amp;" - "&amp;TEXT(EndDate,"dd.mm.yyyy")</f>
        <v>за периода 01.01.2020 - 30.06.2020</v>
      </c>
      <c r="B4" s="390"/>
      <c r="C4" s="390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44040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1">
        <v>1</v>
      </c>
      <c r="B10" s="361">
        <v>2</v>
      </c>
      <c r="C10" s="361">
        <v>3</v>
      </c>
      <c r="D10" s="361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0">
        <v>853591.0124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0">
        <v>871206.2865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0">
        <v>54121.3984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58">
        <v>110488.6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0">
        <v>36506.1243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58">
        <v>76274.91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0">
        <v>1.122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0">
        <v>1.0149</v>
      </c>
    </row>
    <row r="20" spans="1:4" s="88" customFormat="1" ht="15.75">
      <c r="A20" s="170">
        <v>10</v>
      </c>
      <c r="B20" s="339" t="s">
        <v>1356</v>
      </c>
      <c r="C20" s="347" t="s">
        <v>1310</v>
      </c>
      <c r="D20" s="360"/>
    </row>
    <row r="21" spans="1:4" ht="15.75">
      <c r="A21" s="170">
        <v>11</v>
      </c>
      <c r="B21" s="348" t="s">
        <v>1298</v>
      </c>
      <c r="C21" s="347" t="s">
        <v>1311</v>
      </c>
      <c r="D21" s="358">
        <v>15294.69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4122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234.15</v>
      </c>
    </row>
    <row r="24" spans="1:4" ht="15.75">
      <c r="A24" s="170">
        <v>14</v>
      </c>
      <c r="B24" s="348" t="s">
        <v>1324</v>
      </c>
      <c r="C24" s="347" t="s">
        <v>1329</v>
      </c>
      <c r="D24" s="375">
        <v>-0.0955</v>
      </c>
    </row>
    <row r="25" spans="1:4" ht="15.75">
      <c r="A25" s="170">
        <v>15</v>
      </c>
      <c r="B25" s="348" t="s">
        <v>1325</v>
      </c>
      <c r="C25" s="347" t="s">
        <v>1330</v>
      </c>
      <c r="D25" s="375">
        <v>0.0149</v>
      </c>
    </row>
    <row r="26" spans="1:4" ht="15.75">
      <c r="A26" s="170">
        <v>16</v>
      </c>
      <c r="B26" s="348" t="s">
        <v>1326</v>
      </c>
      <c r="C26" s="347" t="s">
        <v>1331</v>
      </c>
      <c r="D26" s="375">
        <v>-0.0559</v>
      </c>
    </row>
    <row r="27" spans="1:4" ht="15.75">
      <c r="A27" s="170">
        <v>17</v>
      </c>
      <c r="B27" s="348" t="s">
        <v>1327</v>
      </c>
      <c r="C27" s="347" t="s">
        <v>1357</v>
      </c>
      <c r="D27" s="375">
        <v>0.2437</v>
      </c>
    </row>
    <row r="30" ht="15.75">
      <c r="B30" s="374" t="s">
        <v>1353</v>
      </c>
    </row>
    <row r="31" ht="15.75">
      <c r="B31" s="342" t="s">
        <v>1354</v>
      </c>
    </row>
    <row r="32" ht="15.75">
      <c r="B32" s="342" t="s">
        <v>1355</v>
      </c>
    </row>
  </sheetData>
  <sheetProtection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ГЛОБАЛ ТРЕНДС</v>
      </c>
      <c r="B3" s="179" t="str">
        <f aca="true" t="shared" si="1" ref="B3:B34">dfRG</f>
        <v>05-1528 </v>
      </c>
      <c r="C3" s="180">
        <f aca="true" t="shared" si="2" ref="C3:C34">EndDate</f>
        <v>44012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ГЛОБАЛ ТРЕНДС</v>
      </c>
      <c r="B4" s="179" t="str">
        <f t="shared" si="1"/>
        <v>05-1528 </v>
      </c>
      <c r="C4" s="180">
        <f t="shared" si="2"/>
        <v>44012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ГЛОБАЛ ТРЕНДС</v>
      </c>
      <c r="B5" s="179" t="str">
        <f t="shared" si="1"/>
        <v>05-1528 </v>
      </c>
      <c r="C5" s="180">
        <f t="shared" si="2"/>
        <v>44012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ГЛОБАЛ ТРЕНДС</v>
      </c>
      <c r="B6" s="179" t="str">
        <f t="shared" si="1"/>
        <v>05-1528 </v>
      </c>
      <c r="C6" s="180">
        <f t="shared" si="2"/>
        <v>44012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ГЛОБАЛ ТРЕНДС</v>
      </c>
      <c r="B7" s="179" t="str">
        <f t="shared" si="1"/>
        <v>05-1528 </v>
      </c>
      <c r="C7" s="180">
        <f t="shared" si="2"/>
        <v>44012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ГЛОБАЛ ТРЕНДС</v>
      </c>
      <c r="B8" s="179" t="str">
        <f t="shared" si="1"/>
        <v>05-1528 </v>
      </c>
      <c r="C8" s="180">
        <f t="shared" si="2"/>
        <v>44012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ГЛОБАЛ ТРЕНДС</v>
      </c>
      <c r="B9" s="179" t="str">
        <f t="shared" si="1"/>
        <v>05-1528 </v>
      </c>
      <c r="C9" s="180">
        <f t="shared" si="2"/>
        <v>44012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ГЛОБАЛ ТРЕНДС</v>
      </c>
      <c r="B10" s="179" t="str">
        <f t="shared" si="1"/>
        <v>05-1528 </v>
      </c>
      <c r="C10" s="180">
        <f t="shared" si="2"/>
        <v>44012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ГЛОБАЛ ТРЕНДС</v>
      </c>
      <c r="B11" s="179" t="str">
        <f t="shared" si="1"/>
        <v>05-1528 </v>
      </c>
      <c r="C11" s="180">
        <f t="shared" si="2"/>
        <v>44012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ГЛОБАЛ ТРЕНДС</v>
      </c>
      <c r="B12" s="179" t="str">
        <f t="shared" si="1"/>
        <v>05-1528 </v>
      </c>
      <c r="C12" s="180">
        <f t="shared" si="2"/>
        <v>44012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ГЛОБАЛ ТРЕНДС</v>
      </c>
      <c r="B13" s="179" t="str">
        <f t="shared" si="1"/>
        <v>05-1528 </v>
      </c>
      <c r="C13" s="180">
        <f t="shared" si="2"/>
        <v>44012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ГЛОБАЛ ТРЕНДС</v>
      </c>
      <c r="B14" s="179" t="str">
        <f t="shared" si="1"/>
        <v>05-1528 </v>
      </c>
      <c r="C14" s="180">
        <f t="shared" si="2"/>
        <v>44012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ГЛОБАЛ ТРЕНДС</v>
      </c>
      <c r="B15" s="179" t="str">
        <f t="shared" si="1"/>
        <v>05-1528 </v>
      </c>
      <c r="C15" s="180">
        <f t="shared" si="2"/>
        <v>44012</v>
      </c>
      <c r="D15" s="193" t="s">
        <v>151</v>
      </c>
      <c r="E15" s="194" t="s">
        <v>9</v>
      </c>
      <c r="F15" s="179" t="s">
        <v>754</v>
      </c>
      <c r="G15" s="183">
        <f>'1-SB'!C22</f>
        <v>196646</v>
      </c>
    </row>
    <row r="16" spans="1:7" ht="15.75">
      <c r="A16" s="178" t="str">
        <f t="shared" si="0"/>
        <v>ДФ АДВАНС ГЛОБАЛ ТРЕНДС</v>
      </c>
      <c r="B16" s="179" t="str">
        <f t="shared" si="1"/>
        <v>05-1528 </v>
      </c>
      <c r="C16" s="180">
        <f t="shared" si="2"/>
        <v>44012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ГЛОБАЛ ТРЕНДС</v>
      </c>
      <c r="B17" s="179" t="str">
        <f t="shared" si="1"/>
        <v>05-1528 </v>
      </c>
      <c r="C17" s="180">
        <f t="shared" si="2"/>
        <v>44012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ГЛОБАЛ ТРЕНДС</v>
      </c>
      <c r="B18" s="179" t="str">
        <f t="shared" si="1"/>
        <v>05-1528 </v>
      </c>
      <c r="C18" s="180">
        <f t="shared" si="2"/>
        <v>44012</v>
      </c>
      <c r="D18" s="191" t="s">
        <v>154</v>
      </c>
      <c r="E18" s="195" t="s">
        <v>11</v>
      </c>
      <c r="F18" s="179" t="s">
        <v>754</v>
      </c>
      <c r="G18" s="183">
        <f>'1-SB'!C25</f>
        <v>196646</v>
      </c>
    </row>
    <row r="19" spans="1:7" ht="15.75">
      <c r="A19" s="178" t="str">
        <f t="shared" si="0"/>
        <v>ДФ АДВАНС ГЛОБАЛ ТРЕНДС</v>
      </c>
      <c r="B19" s="179" t="str">
        <f t="shared" si="1"/>
        <v>05-1528 </v>
      </c>
      <c r="C19" s="180">
        <f t="shared" si="2"/>
        <v>44012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ГЛОБАЛ ТРЕНДС</v>
      </c>
      <c r="B20" s="179" t="str">
        <f t="shared" si="1"/>
        <v>05-1528 </v>
      </c>
      <c r="C20" s="180">
        <f t="shared" si="2"/>
        <v>44012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ДФ АДВАНС ГЛОБАЛ ТРЕНДС</v>
      </c>
      <c r="B21" s="179" t="str">
        <f t="shared" si="1"/>
        <v>05-1528 </v>
      </c>
      <c r="C21" s="180">
        <f t="shared" si="2"/>
        <v>44012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АДВАНС ГЛОБАЛ ТРЕНДС</v>
      </c>
      <c r="B22" s="179" t="str">
        <f t="shared" si="1"/>
        <v>05-1528 </v>
      </c>
      <c r="C22" s="180">
        <f t="shared" si="2"/>
        <v>44012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ГЛОБАЛ ТРЕНДС</v>
      </c>
      <c r="B23" s="179" t="str">
        <f t="shared" si="1"/>
        <v>05-1528 </v>
      </c>
      <c r="C23" s="180">
        <f t="shared" si="2"/>
        <v>44012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ГЛОБАЛ ТРЕНДС</v>
      </c>
      <c r="B24" s="179" t="str">
        <f t="shared" si="1"/>
        <v>05-1528 </v>
      </c>
      <c r="C24" s="180">
        <f t="shared" si="2"/>
        <v>44012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ГЛОБАЛ ТРЕНДС</v>
      </c>
      <c r="B25" s="179" t="str">
        <f t="shared" si="1"/>
        <v>05-1528 </v>
      </c>
      <c r="C25" s="180">
        <f t="shared" si="2"/>
        <v>44012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ГЛОБАЛ ТРЕНДС</v>
      </c>
      <c r="B26" s="179" t="str">
        <f t="shared" si="1"/>
        <v>05-1528 </v>
      </c>
      <c r="C26" s="180">
        <f t="shared" si="2"/>
        <v>44012</v>
      </c>
      <c r="D26" s="193" t="s">
        <v>161</v>
      </c>
      <c r="E26" s="194" t="s">
        <v>108</v>
      </c>
      <c r="F26" s="179" t="s">
        <v>754</v>
      </c>
      <c r="G26" s="183">
        <f>'1-SB'!C33</f>
        <v>1536347</v>
      </c>
    </row>
    <row r="27" spans="1:7" ht="15.75">
      <c r="A27" s="178" t="str">
        <f t="shared" si="0"/>
        <v>ДФ АДВАНС ГЛОБАЛ ТРЕНДС</v>
      </c>
      <c r="B27" s="179" t="str">
        <f t="shared" si="1"/>
        <v>05-1528 </v>
      </c>
      <c r="C27" s="180">
        <f t="shared" si="2"/>
        <v>44012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ГЛОБАЛ ТРЕНДС</v>
      </c>
      <c r="B28" s="179" t="str">
        <f t="shared" si="1"/>
        <v>05-1528 </v>
      </c>
      <c r="C28" s="180">
        <f t="shared" si="2"/>
        <v>44012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ГЛОБАЛ ТРЕНДС</v>
      </c>
      <c r="B29" s="179" t="str">
        <f t="shared" si="1"/>
        <v>05-1528 </v>
      </c>
      <c r="C29" s="180">
        <f t="shared" si="2"/>
        <v>44012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ГЛОБАЛ ТРЕНДС</v>
      </c>
      <c r="B30" s="179" t="str">
        <f t="shared" si="1"/>
        <v>05-1528 </v>
      </c>
      <c r="C30" s="180">
        <f t="shared" si="2"/>
        <v>44012</v>
      </c>
      <c r="D30" s="193" t="s">
        <v>165</v>
      </c>
      <c r="E30" s="195" t="s">
        <v>12</v>
      </c>
      <c r="F30" s="179" t="s">
        <v>754</v>
      </c>
      <c r="G30" s="183">
        <f>'1-SB'!C37</f>
        <v>1536347</v>
      </c>
    </row>
    <row r="31" spans="1:7" ht="15.75">
      <c r="A31" s="178" t="str">
        <f t="shared" si="0"/>
        <v>ДФ АДВАНС ГЛОБАЛ ТРЕНДС</v>
      </c>
      <c r="B31" s="179" t="str">
        <f t="shared" si="1"/>
        <v>05-1528 </v>
      </c>
      <c r="C31" s="180">
        <f t="shared" si="2"/>
        <v>44012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ГЛОБАЛ ТРЕНДС</v>
      </c>
      <c r="B32" s="179" t="str">
        <f t="shared" si="1"/>
        <v>05-1528 </v>
      </c>
      <c r="C32" s="180">
        <f t="shared" si="2"/>
        <v>44012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ГЛОБАЛ ТРЕНДС</v>
      </c>
      <c r="B33" s="179" t="str">
        <f t="shared" si="1"/>
        <v>05-1528 </v>
      </c>
      <c r="C33" s="180">
        <f t="shared" si="2"/>
        <v>44012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ГЛОБАЛ ТРЕНДС</v>
      </c>
      <c r="B34" s="179" t="str">
        <f t="shared" si="1"/>
        <v>05-1528 </v>
      </c>
      <c r="C34" s="180">
        <f t="shared" si="2"/>
        <v>44012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ГЛОБАЛ ТРЕНДС</v>
      </c>
      <c r="B35" s="179" t="str">
        <f aca="true" t="shared" si="4" ref="B35:B58">dfRG</f>
        <v>05-1528 </v>
      </c>
      <c r="C35" s="180">
        <f aca="true" t="shared" si="5" ref="C35:C58">EndDate</f>
        <v>44012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АДВАНС ГЛОБАЛ ТРЕНДС</v>
      </c>
      <c r="B36" s="179" t="str">
        <f t="shared" si="4"/>
        <v>05-1528 </v>
      </c>
      <c r="C36" s="180">
        <f t="shared" si="5"/>
        <v>44012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АДВАНС ГЛОБАЛ ТРЕНДС</v>
      </c>
      <c r="B37" s="179" t="str">
        <f t="shared" si="4"/>
        <v>05-1528 </v>
      </c>
      <c r="C37" s="180">
        <f t="shared" si="5"/>
        <v>44012</v>
      </c>
      <c r="D37" s="184" t="s">
        <v>171</v>
      </c>
      <c r="E37" s="185" t="s">
        <v>884</v>
      </c>
      <c r="F37" s="179" t="s">
        <v>754</v>
      </c>
      <c r="G37" s="183">
        <f>'1-SB'!C44</f>
        <v>307</v>
      </c>
    </row>
    <row r="38" spans="1:7" ht="15.75">
      <c r="A38" s="178" t="str">
        <f t="shared" si="3"/>
        <v>ДФ АДВАНС ГЛОБАЛ ТРЕНДС</v>
      </c>
      <c r="B38" s="179" t="str">
        <f t="shared" si="4"/>
        <v>05-1528 </v>
      </c>
      <c r="C38" s="180">
        <f t="shared" si="5"/>
        <v>44012</v>
      </c>
      <c r="D38" s="184" t="s">
        <v>172</v>
      </c>
      <c r="E38" s="190" t="s">
        <v>34</v>
      </c>
      <c r="F38" s="179" t="s">
        <v>754</v>
      </c>
      <c r="G38" s="183">
        <f>'1-SB'!C45</f>
        <v>1733300</v>
      </c>
    </row>
    <row r="39" spans="1:7" ht="15.75">
      <c r="A39" s="178" t="str">
        <f t="shared" si="3"/>
        <v>ДФ АДВАНС ГЛОБАЛ ТРЕНДС</v>
      </c>
      <c r="B39" s="179" t="str">
        <f t="shared" si="4"/>
        <v>05-1528 </v>
      </c>
      <c r="C39" s="180">
        <f t="shared" si="5"/>
        <v>44012</v>
      </c>
      <c r="D39" s="184" t="s">
        <v>173</v>
      </c>
      <c r="E39" s="184" t="s">
        <v>36</v>
      </c>
      <c r="F39" s="179" t="s">
        <v>754</v>
      </c>
      <c r="G39" s="183">
        <f>'1-SB'!C47</f>
        <v>1733300</v>
      </c>
    </row>
    <row r="40" spans="1:7" ht="15.75">
      <c r="A40" s="197" t="str">
        <f t="shared" si="3"/>
        <v>ДФ АДВАНС ГЛОБАЛ ТРЕНДС</v>
      </c>
      <c r="B40" s="198" t="str">
        <f t="shared" si="4"/>
        <v>05-1528 </v>
      </c>
      <c r="C40" s="199">
        <f t="shared" si="5"/>
        <v>44012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ГЛОБАЛ ТРЕНДС</v>
      </c>
      <c r="B41" s="198" t="str">
        <f t="shared" si="4"/>
        <v>05-1528 </v>
      </c>
      <c r="C41" s="199">
        <f t="shared" si="5"/>
        <v>44012</v>
      </c>
      <c r="D41" s="203" t="s">
        <v>174</v>
      </c>
      <c r="E41" s="204" t="s">
        <v>881</v>
      </c>
      <c r="F41" s="198" t="s">
        <v>755</v>
      </c>
      <c r="G41" s="202">
        <f>'1-SB'!G11</f>
        <v>1703932</v>
      </c>
    </row>
    <row r="42" spans="1:7" ht="15.75">
      <c r="A42" s="197" t="str">
        <f t="shared" si="3"/>
        <v>ДФ АДВАНС ГЛОБАЛ ТРЕНДС</v>
      </c>
      <c r="B42" s="198" t="str">
        <f t="shared" si="4"/>
        <v>05-1528 </v>
      </c>
      <c r="C42" s="199">
        <f t="shared" si="5"/>
        <v>44012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ГЛОБАЛ ТРЕНДС</v>
      </c>
      <c r="B43" s="198" t="str">
        <f t="shared" si="4"/>
        <v>05-1528 </v>
      </c>
      <c r="C43" s="199">
        <f t="shared" si="5"/>
        <v>44012</v>
      </c>
      <c r="D43" s="206" t="s">
        <v>175</v>
      </c>
      <c r="E43" s="207" t="s">
        <v>114</v>
      </c>
      <c r="F43" s="198" t="s">
        <v>755</v>
      </c>
      <c r="G43" s="202">
        <f>'1-SB'!G13</f>
        <v>164711</v>
      </c>
    </row>
    <row r="44" spans="1:7" ht="15.75">
      <c r="A44" s="197" t="str">
        <f t="shared" si="3"/>
        <v>ДФ АДВАНС ГЛОБАЛ ТРЕНДС</v>
      </c>
      <c r="B44" s="198" t="str">
        <f t="shared" si="4"/>
        <v>05-1528 </v>
      </c>
      <c r="C44" s="199">
        <f t="shared" si="5"/>
        <v>44012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ГЛОБАЛ ТРЕНДС</v>
      </c>
      <c r="B45" s="198" t="str">
        <f t="shared" si="4"/>
        <v>05-1528 </v>
      </c>
      <c r="C45" s="199">
        <f t="shared" si="5"/>
        <v>44012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ГЛОБАЛ ТРЕНДС</v>
      </c>
      <c r="B46" s="198" t="str">
        <f t="shared" si="4"/>
        <v>05-1528 </v>
      </c>
      <c r="C46" s="199">
        <f t="shared" si="5"/>
        <v>44012</v>
      </c>
      <c r="D46" s="203" t="s">
        <v>178</v>
      </c>
      <c r="E46" s="208" t="s">
        <v>23</v>
      </c>
      <c r="F46" s="198" t="s">
        <v>755</v>
      </c>
      <c r="G46" s="202">
        <f>'1-SB'!G16</f>
        <v>164711</v>
      </c>
    </row>
    <row r="47" spans="1:7" ht="15.75">
      <c r="A47" s="197" t="str">
        <f t="shared" si="3"/>
        <v>ДФ АДВАНС ГЛОБАЛ ТРЕНДС</v>
      </c>
      <c r="B47" s="198" t="str">
        <f t="shared" si="4"/>
        <v>05-1528 </v>
      </c>
      <c r="C47" s="199">
        <f t="shared" si="5"/>
        <v>44012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ГЛОБАЛ ТРЕНДС</v>
      </c>
      <c r="B48" s="198" t="str">
        <f t="shared" si="4"/>
        <v>05-1528 </v>
      </c>
      <c r="C48" s="199">
        <f t="shared" si="5"/>
        <v>44012</v>
      </c>
      <c r="D48" s="205" t="s">
        <v>179</v>
      </c>
      <c r="E48" s="207" t="s">
        <v>26</v>
      </c>
      <c r="F48" s="198" t="s">
        <v>755</v>
      </c>
      <c r="G48" s="202">
        <f>'1-SB'!G18</f>
        <v>37377</v>
      </c>
    </row>
    <row r="49" spans="1:7" ht="15.75">
      <c r="A49" s="197" t="str">
        <f t="shared" si="3"/>
        <v>ДФ АДВАНС ГЛОБАЛ ТРЕНДС</v>
      </c>
      <c r="B49" s="198" t="str">
        <f t="shared" si="4"/>
        <v>05-1528 </v>
      </c>
      <c r="C49" s="199">
        <f t="shared" si="5"/>
        <v>44012</v>
      </c>
      <c r="D49" s="205" t="s">
        <v>180</v>
      </c>
      <c r="E49" s="209" t="s">
        <v>27</v>
      </c>
      <c r="F49" s="198" t="s">
        <v>755</v>
      </c>
      <c r="G49" s="202">
        <f>'1-SB'!G19</f>
        <v>529068</v>
      </c>
    </row>
    <row r="50" spans="1:7" ht="15.75">
      <c r="A50" s="197" t="str">
        <f t="shared" si="3"/>
        <v>ДФ АДВАНС ГЛОБАЛ ТРЕНДС</v>
      </c>
      <c r="B50" s="198" t="str">
        <f t="shared" si="4"/>
        <v>05-1528 </v>
      </c>
      <c r="C50" s="199">
        <f t="shared" si="5"/>
        <v>44012</v>
      </c>
      <c r="D50" s="205" t="s">
        <v>181</v>
      </c>
      <c r="E50" s="209" t="s">
        <v>28</v>
      </c>
      <c r="F50" s="198" t="s">
        <v>755</v>
      </c>
      <c r="G50" s="202">
        <f>'1-SB'!G20</f>
        <v>-491691</v>
      </c>
    </row>
    <row r="51" spans="1:7" ht="15.75">
      <c r="A51" s="197" t="str">
        <f t="shared" si="3"/>
        <v>ДФ АДВАНС ГЛОБАЛ ТРЕНДС</v>
      </c>
      <c r="B51" s="198" t="str">
        <f t="shared" si="4"/>
        <v>05-1528 </v>
      </c>
      <c r="C51" s="199">
        <f t="shared" si="5"/>
        <v>44012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ГЛОБАЛ ТРЕНДС</v>
      </c>
      <c r="B52" s="198" t="str">
        <f t="shared" si="4"/>
        <v>05-1528 </v>
      </c>
      <c r="C52" s="199">
        <f t="shared" si="5"/>
        <v>44012</v>
      </c>
      <c r="D52" s="210" t="s">
        <v>925</v>
      </c>
      <c r="E52" s="211" t="s">
        <v>924</v>
      </c>
      <c r="F52" s="198" t="s">
        <v>755</v>
      </c>
      <c r="G52" s="202">
        <f>'1-SB'!G22</f>
        <v>-176700</v>
      </c>
    </row>
    <row r="53" spans="1:7" ht="15.75">
      <c r="A53" s="197" t="str">
        <f t="shared" si="3"/>
        <v>ДФ АДВАНС ГЛОБАЛ ТРЕНДС</v>
      </c>
      <c r="B53" s="198" t="str">
        <f t="shared" si="4"/>
        <v>05-1528 </v>
      </c>
      <c r="C53" s="199">
        <f t="shared" si="5"/>
        <v>44012</v>
      </c>
      <c r="D53" s="203" t="s">
        <v>183</v>
      </c>
      <c r="E53" s="208" t="s">
        <v>29</v>
      </c>
      <c r="F53" s="198" t="s">
        <v>755</v>
      </c>
      <c r="G53" s="202">
        <f>'1-SB'!G23</f>
        <v>-139323</v>
      </c>
    </row>
    <row r="54" spans="1:7" ht="15.75">
      <c r="A54" s="197" t="str">
        <f t="shared" si="3"/>
        <v>ДФ АДВАНС ГЛОБАЛ ТРЕНДС</v>
      </c>
      <c r="B54" s="198" t="str">
        <f t="shared" si="4"/>
        <v>05-1528 </v>
      </c>
      <c r="C54" s="199">
        <f t="shared" si="5"/>
        <v>44012</v>
      </c>
      <c r="D54" s="200" t="s">
        <v>184</v>
      </c>
      <c r="E54" s="212" t="s">
        <v>31</v>
      </c>
      <c r="F54" s="198" t="s">
        <v>755</v>
      </c>
      <c r="G54" s="202">
        <f>'1-SB'!G24</f>
        <v>1729320</v>
      </c>
    </row>
    <row r="55" spans="1:7" ht="15.75">
      <c r="A55" s="197" t="str">
        <f t="shared" si="3"/>
        <v>ДФ АДВАНС ГЛОБАЛ ТРЕНДС</v>
      </c>
      <c r="B55" s="198" t="str">
        <f t="shared" si="4"/>
        <v>05-1528 </v>
      </c>
      <c r="C55" s="199">
        <f t="shared" si="5"/>
        <v>44012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ГЛОБАЛ ТРЕНДС</v>
      </c>
      <c r="B56" s="198" t="str">
        <f t="shared" si="4"/>
        <v>05-1528 </v>
      </c>
      <c r="C56" s="199">
        <f t="shared" si="5"/>
        <v>44012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ГЛОБАЛ ТРЕНДС</v>
      </c>
      <c r="B57" s="198" t="str">
        <f t="shared" si="4"/>
        <v>05-1528 </v>
      </c>
      <c r="C57" s="199">
        <f t="shared" si="5"/>
        <v>44012</v>
      </c>
      <c r="D57" s="205" t="s">
        <v>186</v>
      </c>
      <c r="E57" s="207" t="s">
        <v>103</v>
      </c>
      <c r="F57" s="198" t="s">
        <v>755</v>
      </c>
      <c r="G57" s="202">
        <f>'1-SB'!G28</f>
        <v>3580</v>
      </c>
    </row>
    <row r="58" spans="1:7" ht="15.75">
      <c r="A58" s="197" t="str">
        <f t="shared" si="3"/>
        <v>ДФ АДВАНС ГЛОБАЛ ТРЕНДС</v>
      </c>
      <c r="B58" s="198" t="str">
        <f t="shared" si="4"/>
        <v>05-1528 </v>
      </c>
      <c r="C58" s="199">
        <f t="shared" si="5"/>
        <v>44012</v>
      </c>
      <c r="D58" s="205" t="s">
        <v>187</v>
      </c>
      <c r="E58" s="209" t="s">
        <v>139</v>
      </c>
      <c r="F58" s="198" t="s">
        <v>755</v>
      </c>
      <c r="G58" s="202">
        <f>'1-SB'!G29</f>
        <v>756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2824</v>
      </c>
    </row>
    <row r="60" spans="1:7" ht="15.75">
      <c r="A60" s="197" t="str">
        <f aca="true" t="shared" si="6" ref="A60:A81">dfName</f>
        <v>ДФ АДВАНС ГЛОБАЛ ТРЕНДС</v>
      </c>
      <c r="B60" s="198" t="str">
        <f aca="true" t="shared" si="7" ref="B60:B81">dfRG</f>
        <v>05-1528 </v>
      </c>
      <c r="C60" s="199">
        <f aca="true" t="shared" si="8" ref="C60:C81">EndDate</f>
        <v>44012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ГЛОБАЛ ТРЕНДС</v>
      </c>
      <c r="B61" s="198" t="str">
        <f t="shared" si="7"/>
        <v>05-1528 </v>
      </c>
      <c r="C61" s="199">
        <f t="shared" si="8"/>
        <v>44012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ГЛОБАЛ ТРЕНДС</v>
      </c>
      <c r="B62" s="198" t="str">
        <f t="shared" si="7"/>
        <v>05-1528 </v>
      </c>
      <c r="C62" s="199">
        <f t="shared" si="8"/>
        <v>44012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ГЛОБАЛ ТРЕНДС</v>
      </c>
      <c r="B63" s="198" t="str">
        <f t="shared" si="7"/>
        <v>05-1528 </v>
      </c>
      <c r="C63" s="199">
        <f t="shared" si="8"/>
        <v>44012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ГЛОБАЛ ТРЕНДС</v>
      </c>
      <c r="B64" s="198" t="str">
        <f t="shared" si="7"/>
        <v>05-1528 </v>
      </c>
      <c r="C64" s="199">
        <f t="shared" si="8"/>
        <v>44012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ГЛОБАЛ ТРЕНДС</v>
      </c>
      <c r="B65" s="198" t="str">
        <f t="shared" si="7"/>
        <v>05-1528 </v>
      </c>
      <c r="C65" s="199">
        <f t="shared" si="8"/>
        <v>44012</v>
      </c>
      <c r="D65" s="205" t="s">
        <v>194</v>
      </c>
      <c r="E65" s="213" t="s">
        <v>118</v>
      </c>
      <c r="F65" s="198" t="s">
        <v>755</v>
      </c>
      <c r="G65" s="202">
        <f>'1-SB'!G36</f>
        <v>400</v>
      </c>
    </row>
    <row r="66" spans="1:7" ht="15.75">
      <c r="A66" s="197" t="str">
        <f t="shared" si="6"/>
        <v>ДФ АДВАНС ГЛОБАЛ ТРЕНДС</v>
      </c>
      <c r="B66" s="198" t="str">
        <f t="shared" si="7"/>
        <v>05-1528 </v>
      </c>
      <c r="C66" s="199">
        <f t="shared" si="8"/>
        <v>44012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ГЛОБАЛ ТРЕНДС</v>
      </c>
      <c r="B67" s="198" t="str">
        <f t="shared" si="7"/>
        <v>05-1528 </v>
      </c>
      <c r="C67" s="199">
        <f t="shared" si="8"/>
        <v>44012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ГЛОБАЛ ТРЕНДС</v>
      </c>
      <c r="B68" s="198" t="str">
        <f t="shared" si="7"/>
        <v>05-1528 </v>
      </c>
      <c r="C68" s="199">
        <f t="shared" si="8"/>
        <v>44012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ГЛОБАЛ ТРЕНДС</v>
      </c>
      <c r="B69" s="198" t="str">
        <f t="shared" si="7"/>
        <v>05-1528 </v>
      </c>
      <c r="C69" s="199">
        <f t="shared" si="8"/>
        <v>44012</v>
      </c>
      <c r="D69" s="200" t="s">
        <v>198</v>
      </c>
      <c r="E69" s="212" t="s">
        <v>34</v>
      </c>
      <c r="F69" s="198" t="s">
        <v>755</v>
      </c>
      <c r="G69" s="202">
        <f>'1-SB'!G40</f>
        <v>3980</v>
      </c>
    </row>
    <row r="70" spans="1:7" ht="15.75">
      <c r="A70" s="197" t="str">
        <f t="shared" si="6"/>
        <v>ДФ АДВАНС ГЛОБАЛ ТРЕНДС</v>
      </c>
      <c r="B70" s="198" t="str">
        <f t="shared" si="7"/>
        <v>05-1528 </v>
      </c>
      <c r="C70" s="199">
        <f t="shared" si="8"/>
        <v>44012</v>
      </c>
      <c r="D70" s="203" t="s">
        <v>199</v>
      </c>
      <c r="E70" s="203" t="s">
        <v>35</v>
      </c>
      <c r="F70" s="198" t="s">
        <v>755</v>
      </c>
      <c r="G70" s="202">
        <f>'1-SB'!G47</f>
        <v>1733300</v>
      </c>
    </row>
    <row r="71" spans="1:7" ht="15.75">
      <c r="A71" s="215" t="str">
        <f t="shared" si="6"/>
        <v>ДФ АДВАНС ГЛОБАЛ ТРЕНДС</v>
      </c>
      <c r="B71" s="216" t="str">
        <f t="shared" si="7"/>
        <v>05-1528 </v>
      </c>
      <c r="C71" s="217">
        <f t="shared" si="8"/>
        <v>44012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ГЛОБАЛ ТРЕНДС</v>
      </c>
      <c r="B72" s="216" t="str">
        <f t="shared" si="7"/>
        <v>05-1528 </v>
      </c>
      <c r="C72" s="217">
        <f t="shared" si="8"/>
        <v>44012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ГЛОБАЛ ТРЕНДС</v>
      </c>
      <c r="B73" s="216" t="str">
        <f t="shared" si="7"/>
        <v>05-1528 </v>
      </c>
      <c r="C73" s="217">
        <f t="shared" si="8"/>
        <v>44012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ГЛОБАЛ ТРЕНДС</v>
      </c>
      <c r="B74" s="216" t="str">
        <f t="shared" si="7"/>
        <v>05-1528 </v>
      </c>
      <c r="C74" s="217">
        <f t="shared" si="8"/>
        <v>44012</v>
      </c>
      <c r="D74" s="218" t="s">
        <v>757</v>
      </c>
      <c r="E74" s="223" t="s">
        <v>886</v>
      </c>
      <c r="F74" s="216" t="s">
        <v>790</v>
      </c>
      <c r="G74" s="220">
        <f>'2-OD'!C13</f>
        <v>3913</v>
      </c>
    </row>
    <row r="75" spans="1:7" ht="31.5">
      <c r="A75" s="215" t="str">
        <f t="shared" si="6"/>
        <v>ДФ АДВАНС ГЛОБАЛ ТРЕНДС</v>
      </c>
      <c r="B75" s="216" t="str">
        <f t="shared" si="7"/>
        <v>05-1528 </v>
      </c>
      <c r="C75" s="217">
        <f t="shared" si="8"/>
        <v>44012</v>
      </c>
      <c r="D75" s="218" t="s">
        <v>758</v>
      </c>
      <c r="E75" s="223" t="s">
        <v>887</v>
      </c>
      <c r="F75" s="216" t="s">
        <v>790</v>
      </c>
      <c r="G75" s="220">
        <f>'2-OD'!C14</f>
        <v>2170409</v>
      </c>
    </row>
    <row r="76" spans="1:7" ht="15.75">
      <c r="A76" s="215" t="str">
        <f t="shared" si="6"/>
        <v>ДФ АДВАНС ГЛОБАЛ ТРЕНДС</v>
      </c>
      <c r="B76" s="216" t="str">
        <f t="shared" si="7"/>
        <v>05-1528 </v>
      </c>
      <c r="C76" s="217">
        <f t="shared" si="8"/>
        <v>44012</v>
      </c>
      <c r="D76" s="218" t="s">
        <v>759</v>
      </c>
      <c r="E76" s="223" t="s">
        <v>888</v>
      </c>
      <c r="F76" s="216" t="s">
        <v>790</v>
      </c>
      <c r="G76" s="220">
        <f>'2-OD'!C15</f>
        <v>192423</v>
      </c>
    </row>
    <row r="77" spans="1:7" ht="15.75">
      <c r="A77" s="215" t="str">
        <f t="shared" si="6"/>
        <v>ДФ АДВАНС ГЛОБАЛ ТРЕНДС</v>
      </c>
      <c r="B77" s="216" t="str">
        <f t="shared" si="7"/>
        <v>05-1528 </v>
      </c>
      <c r="C77" s="217">
        <f t="shared" si="8"/>
        <v>44012</v>
      </c>
      <c r="D77" s="218" t="s">
        <v>760</v>
      </c>
      <c r="E77" s="223" t="s">
        <v>915</v>
      </c>
      <c r="F77" s="216" t="s">
        <v>790</v>
      </c>
      <c r="G77" s="220">
        <f>'2-OD'!C16</f>
        <v>514</v>
      </c>
    </row>
    <row r="78" spans="1:7" ht="15.75">
      <c r="A78" s="215" t="str">
        <f t="shared" si="6"/>
        <v>ДФ АДВАНС ГЛОБАЛ ТРЕНДС</v>
      </c>
      <c r="B78" s="216" t="str">
        <f t="shared" si="7"/>
        <v>05-1528 </v>
      </c>
      <c r="C78" s="217">
        <f t="shared" si="8"/>
        <v>44012</v>
      </c>
      <c r="D78" s="221" t="s">
        <v>761</v>
      </c>
      <c r="E78" s="224" t="s">
        <v>20</v>
      </c>
      <c r="F78" s="216" t="s">
        <v>790</v>
      </c>
      <c r="G78" s="220">
        <f>'2-OD'!C18</f>
        <v>2367259</v>
      </c>
    </row>
    <row r="79" spans="1:7" ht="15.75">
      <c r="A79" s="215" t="str">
        <f t="shared" si="6"/>
        <v>ДФ АДВАНС ГЛОБАЛ ТРЕНДС</v>
      </c>
      <c r="B79" s="216" t="str">
        <f t="shared" si="7"/>
        <v>05-1528 </v>
      </c>
      <c r="C79" s="217">
        <f t="shared" si="8"/>
        <v>44012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ГЛОБАЛ ТРЕНДС</v>
      </c>
      <c r="B80" s="216" t="str">
        <f t="shared" si="7"/>
        <v>05-1528 </v>
      </c>
      <c r="C80" s="217">
        <f t="shared" si="8"/>
        <v>44012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ГЛОБАЛ ТРЕНДС</v>
      </c>
      <c r="B81" s="216" t="str">
        <f t="shared" si="7"/>
        <v>05-1528 </v>
      </c>
      <c r="C81" s="217">
        <f t="shared" si="8"/>
        <v>44012</v>
      </c>
      <c r="D81" s="218" t="s">
        <v>763</v>
      </c>
      <c r="E81" s="223" t="s">
        <v>100</v>
      </c>
      <c r="F81" s="216" t="s">
        <v>790</v>
      </c>
      <c r="G81" s="220">
        <f>'2-OD'!C21</f>
        <v>22866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ГЛОБАЛ ТРЕНДС</v>
      </c>
      <c r="B83" s="216" t="str">
        <f aca="true" t="shared" si="10" ref="B83:B109">dfRG</f>
        <v>05-1528 </v>
      </c>
      <c r="C83" s="217">
        <f aca="true" t="shared" si="11" ref="C83:C109">EndDate</f>
        <v>44012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ГЛОБАЛ ТРЕНДС</v>
      </c>
      <c r="B84" s="216" t="str">
        <f t="shared" si="10"/>
        <v>05-1528 </v>
      </c>
      <c r="C84" s="217">
        <f t="shared" si="11"/>
        <v>44012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ГЛОБАЛ ТРЕНДС</v>
      </c>
      <c r="B85" s="216" t="str">
        <f t="shared" si="10"/>
        <v>05-1528 </v>
      </c>
      <c r="C85" s="217">
        <f t="shared" si="11"/>
        <v>44012</v>
      </c>
      <c r="D85" s="221" t="s">
        <v>767</v>
      </c>
      <c r="E85" s="224" t="s">
        <v>23</v>
      </c>
      <c r="F85" s="216" t="s">
        <v>790</v>
      </c>
      <c r="G85" s="220">
        <f>'2-OD'!C25</f>
        <v>22866</v>
      </c>
    </row>
    <row r="86" spans="1:7" ht="15.75">
      <c r="A86" s="215" t="str">
        <f t="shared" si="9"/>
        <v>ДФ АДВАНС ГЛОБАЛ ТРЕНДС</v>
      </c>
      <c r="B86" s="216" t="str">
        <f t="shared" si="10"/>
        <v>05-1528 </v>
      </c>
      <c r="C86" s="217">
        <f t="shared" si="11"/>
        <v>44012</v>
      </c>
      <c r="D86" s="221" t="s">
        <v>768</v>
      </c>
      <c r="E86" s="225" t="s">
        <v>122</v>
      </c>
      <c r="F86" s="216" t="s">
        <v>790</v>
      </c>
      <c r="G86" s="220">
        <f>'2-OD'!C26</f>
        <v>2390125</v>
      </c>
    </row>
    <row r="87" spans="1:7" ht="15.75">
      <c r="A87" s="215" t="str">
        <f t="shared" si="9"/>
        <v>ДФ АДВАНС ГЛОБАЛ ТРЕНДС</v>
      </c>
      <c r="B87" s="216" t="str">
        <f t="shared" si="10"/>
        <v>05-1528 </v>
      </c>
      <c r="C87" s="217">
        <f t="shared" si="11"/>
        <v>44012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ГЛОБАЛ ТРЕНДС</v>
      </c>
      <c r="B88" s="216" t="str">
        <f t="shared" si="10"/>
        <v>05-1528 </v>
      </c>
      <c r="C88" s="217">
        <f t="shared" si="11"/>
        <v>44012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ГЛОБАЛ ТРЕНДС</v>
      </c>
      <c r="B89" s="216" t="str">
        <f t="shared" si="10"/>
        <v>05-1528 </v>
      </c>
      <c r="C89" s="217">
        <f t="shared" si="11"/>
        <v>44012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ГЛОБАЛ ТРЕНДС</v>
      </c>
      <c r="B90" s="216" t="str">
        <f t="shared" si="10"/>
        <v>05-1528 </v>
      </c>
      <c r="C90" s="217">
        <f t="shared" si="11"/>
        <v>44012</v>
      </c>
      <c r="D90" s="221" t="s">
        <v>772</v>
      </c>
      <c r="E90" s="225" t="s">
        <v>788</v>
      </c>
      <c r="F90" s="216" t="s">
        <v>790</v>
      </c>
      <c r="G90" s="220">
        <f>'2-OD'!C30</f>
        <v>2390125</v>
      </c>
    </row>
    <row r="91" spans="1:7" ht="15.75">
      <c r="A91" s="226" t="str">
        <f t="shared" si="9"/>
        <v>ДФ АДВАНС ГЛОБАЛ ТРЕНДС</v>
      </c>
      <c r="B91" s="227" t="str">
        <f t="shared" si="10"/>
        <v>05-1528 </v>
      </c>
      <c r="C91" s="228">
        <f t="shared" si="11"/>
        <v>44012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ГЛОБАЛ ТРЕНДС</v>
      </c>
      <c r="B92" s="227" t="str">
        <f t="shared" si="10"/>
        <v>05-1528 </v>
      </c>
      <c r="C92" s="228">
        <f t="shared" si="11"/>
        <v>44012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ГЛОБАЛ ТРЕНДС</v>
      </c>
      <c r="B93" s="227" t="str">
        <f t="shared" si="10"/>
        <v>05-1528 </v>
      </c>
      <c r="C93" s="228">
        <f t="shared" si="11"/>
        <v>44012</v>
      </c>
      <c r="D93" s="229" t="s">
        <v>773</v>
      </c>
      <c r="E93" s="234" t="s">
        <v>38</v>
      </c>
      <c r="F93" s="227" t="s">
        <v>791</v>
      </c>
      <c r="G93" s="231">
        <f>'2-OD'!G12</f>
        <v>5627.59</v>
      </c>
    </row>
    <row r="94" spans="1:7" ht="31.5">
      <c r="A94" s="226" t="str">
        <f t="shared" si="9"/>
        <v>ДФ АДВАНС ГЛОБАЛ ТРЕНДС</v>
      </c>
      <c r="B94" s="227" t="str">
        <f t="shared" si="10"/>
        <v>05-1528 </v>
      </c>
      <c r="C94" s="228">
        <f t="shared" si="11"/>
        <v>44012</v>
      </c>
      <c r="D94" s="229" t="s">
        <v>774</v>
      </c>
      <c r="E94" s="234" t="s">
        <v>889</v>
      </c>
      <c r="F94" s="227" t="s">
        <v>791</v>
      </c>
      <c r="G94" s="231">
        <f>'2-OD'!G13</f>
        <v>3353.76</v>
      </c>
    </row>
    <row r="95" spans="1:7" ht="31.5">
      <c r="A95" s="226" t="str">
        <f t="shared" si="9"/>
        <v>ДФ АДВАНС ГЛОБАЛ ТРЕНДС</v>
      </c>
      <c r="B95" s="227" t="str">
        <f t="shared" si="10"/>
        <v>05-1528 </v>
      </c>
      <c r="C95" s="228">
        <f t="shared" si="11"/>
        <v>44012</v>
      </c>
      <c r="D95" s="229" t="s">
        <v>775</v>
      </c>
      <c r="E95" s="234" t="s">
        <v>890</v>
      </c>
      <c r="F95" s="227" t="s">
        <v>791</v>
      </c>
      <c r="G95" s="231">
        <f>'2-OD'!G14</f>
        <v>2017887.61</v>
      </c>
    </row>
    <row r="96" spans="1:7" ht="15.75">
      <c r="A96" s="226" t="str">
        <f t="shared" si="9"/>
        <v>ДФ АДВАНС ГЛОБАЛ ТРЕНДС</v>
      </c>
      <c r="B96" s="227" t="str">
        <f t="shared" si="10"/>
        <v>05-1528 </v>
      </c>
      <c r="C96" s="228">
        <f t="shared" si="11"/>
        <v>44012</v>
      </c>
      <c r="D96" s="229" t="s">
        <v>776</v>
      </c>
      <c r="E96" s="234" t="s">
        <v>891</v>
      </c>
      <c r="F96" s="227" t="s">
        <v>791</v>
      </c>
      <c r="G96" s="231">
        <f>'2-OD'!G15</f>
        <v>186555.53</v>
      </c>
    </row>
    <row r="97" spans="1:7" ht="15.75">
      <c r="A97" s="226" t="str">
        <f t="shared" si="9"/>
        <v>ДФ АДВАНС ГЛОБАЛ ТРЕНДС</v>
      </c>
      <c r="B97" s="227" t="str">
        <f t="shared" si="10"/>
        <v>05-1528 </v>
      </c>
      <c r="C97" s="228">
        <f t="shared" si="11"/>
        <v>44012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ГЛОБАЛ ТРЕНДС</v>
      </c>
      <c r="B98" s="227" t="str">
        <f t="shared" si="10"/>
        <v>05-1528 </v>
      </c>
      <c r="C98" s="228">
        <f t="shared" si="11"/>
        <v>44012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ГЛОБАЛ ТРЕНДС</v>
      </c>
      <c r="B99" s="227" t="str">
        <f t="shared" si="10"/>
        <v>05-1528 </v>
      </c>
      <c r="C99" s="228">
        <f t="shared" si="11"/>
        <v>44012</v>
      </c>
      <c r="D99" s="232" t="s">
        <v>779</v>
      </c>
      <c r="E99" s="236" t="s">
        <v>20</v>
      </c>
      <c r="F99" s="227" t="s">
        <v>791</v>
      </c>
      <c r="G99" s="231">
        <f>'2-OD'!G18</f>
        <v>2213424.49</v>
      </c>
    </row>
    <row r="100" spans="1:7" ht="15.75">
      <c r="A100" s="226" t="str">
        <f t="shared" si="9"/>
        <v>ДФ АДВАНС ГЛОБАЛ ТРЕНДС</v>
      </c>
      <c r="B100" s="227" t="str">
        <f t="shared" si="10"/>
        <v>05-1528 </v>
      </c>
      <c r="C100" s="228">
        <f t="shared" si="11"/>
        <v>44012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ГЛОБАЛ ТРЕНДС</v>
      </c>
      <c r="B101" s="227" t="str">
        <f t="shared" si="10"/>
        <v>05-1528 </v>
      </c>
      <c r="C101" s="228">
        <f t="shared" si="11"/>
        <v>44012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ГЛОБАЛ ТРЕНДС</v>
      </c>
      <c r="B102" s="227" t="str">
        <f t="shared" si="10"/>
        <v>05-1528 </v>
      </c>
      <c r="C102" s="228">
        <f t="shared" si="11"/>
        <v>44012</v>
      </c>
      <c r="D102" s="232" t="s">
        <v>781</v>
      </c>
      <c r="E102" s="237" t="s">
        <v>40</v>
      </c>
      <c r="F102" s="227" t="s">
        <v>791</v>
      </c>
      <c r="G102" s="231">
        <f>'2-OD'!G26</f>
        <v>2213424.49</v>
      </c>
    </row>
    <row r="103" spans="1:7" ht="15.75">
      <c r="A103" s="226" t="str">
        <f t="shared" si="9"/>
        <v>ДФ АДВАНС ГЛОБАЛ ТРЕНДС</v>
      </c>
      <c r="B103" s="227" t="str">
        <f t="shared" si="10"/>
        <v>05-1528 </v>
      </c>
      <c r="C103" s="228">
        <f t="shared" si="11"/>
        <v>44012</v>
      </c>
      <c r="D103" s="232" t="s">
        <v>782</v>
      </c>
      <c r="E103" s="237" t="s">
        <v>787</v>
      </c>
      <c r="F103" s="227" t="s">
        <v>791</v>
      </c>
      <c r="G103" s="231">
        <f>'2-OD'!G27</f>
        <v>176700.50999999978</v>
      </c>
    </row>
    <row r="104" spans="1:7" ht="15.75">
      <c r="A104" s="226" t="str">
        <f t="shared" si="9"/>
        <v>ДФ АДВАНС ГЛОБАЛ ТРЕНДС</v>
      </c>
      <c r="B104" s="227" t="str">
        <f t="shared" si="10"/>
        <v>05-1528 </v>
      </c>
      <c r="C104" s="228">
        <f t="shared" si="11"/>
        <v>44012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ГЛОБАЛ ТРЕНДС</v>
      </c>
      <c r="B105" s="227" t="str">
        <f t="shared" si="10"/>
        <v>05-1528 </v>
      </c>
      <c r="C105" s="228">
        <f t="shared" si="11"/>
        <v>44012</v>
      </c>
      <c r="D105" s="232" t="s">
        <v>783</v>
      </c>
      <c r="E105" s="237" t="s">
        <v>125</v>
      </c>
      <c r="F105" s="227" t="s">
        <v>791</v>
      </c>
      <c r="G105" s="231">
        <f>'2-OD'!G29</f>
        <v>176700.50999999978</v>
      </c>
    </row>
    <row r="106" spans="1:7" ht="15.75">
      <c r="A106" s="226" t="str">
        <f t="shared" si="9"/>
        <v>ДФ АДВАНС ГЛОБАЛ ТРЕНДС</v>
      </c>
      <c r="B106" s="227" t="str">
        <f t="shared" si="10"/>
        <v>05-1528 </v>
      </c>
      <c r="C106" s="228">
        <f t="shared" si="11"/>
        <v>44012</v>
      </c>
      <c r="D106" s="232" t="s">
        <v>784</v>
      </c>
      <c r="E106" s="237" t="s">
        <v>789</v>
      </c>
      <c r="F106" s="227" t="s">
        <v>791</v>
      </c>
      <c r="G106" s="231">
        <f>'2-OD'!G30</f>
        <v>2390125</v>
      </c>
    </row>
    <row r="107" spans="1:7" ht="15.75">
      <c r="A107" s="238" t="str">
        <f t="shared" si="9"/>
        <v>ДФ АДВАНС ГЛОБАЛ ТРЕНДС</v>
      </c>
      <c r="B107" s="239" t="str">
        <f t="shared" si="10"/>
        <v>05-1528 </v>
      </c>
      <c r="C107" s="240">
        <f t="shared" si="11"/>
        <v>44012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ГЛОБАЛ ТРЕНДС</v>
      </c>
      <c r="B108" s="239" t="str">
        <f t="shared" si="10"/>
        <v>05-1528 </v>
      </c>
      <c r="C108" s="240">
        <f t="shared" si="11"/>
        <v>44012</v>
      </c>
      <c r="D108" s="241" t="s">
        <v>792</v>
      </c>
      <c r="E108" s="244" t="s">
        <v>921</v>
      </c>
      <c r="F108" s="239" t="s">
        <v>1273</v>
      </c>
      <c r="G108" s="243">
        <f>'3-OPP'!E13</f>
        <v>33525</v>
      </c>
    </row>
    <row r="109" spans="1:7" ht="31.5">
      <c r="A109" s="238" t="str">
        <f t="shared" si="9"/>
        <v>ДФ АДВАНС ГЛОБАЛ ТРЕНДС</v>
      </c>
      <c r="B109" s="239" t="str">
        <f t="shared" si="10"/>
        <v>05-1528 </v>
      </c>
      <c r="C109" s="240">
        <f t="shared" si="11"/>
        <v>44012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ГЛОБАЛ ТРЕНДС</v>
      </c>
      <c r="B110" s="239" t="str">
        <f aca="true" t="shared" si="13" ref="B110:B141">dfRG</f>
        <v>05-1528 </v>
      </c>
      <c r="C110" s="240">
        <f aca="true" t="shared" si="14" ref="C110:C141">EndDate</f>
        <v>44012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ГЛОБАЛ ТРЕНДС</v>
      </c>
      <c r="B111" s="239" t="str">
        <f t="shared" si="13"/>
        <v>05-1528 </v>
      </c>
      <c r="C111" s="240">
        <f t="shared" si="14"/>
        <v>44012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ГЛОБАЛ ТРЕНДС</v>
      </c>
      <c r="B112" s="239" t="str">
        <f t="shared" si="13"/>
        <v>05-1528 </v>
      </c>
      <c r="C112" s="240">
        <f t="shared" si="14"/>
        <v>44012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ГЛОБАЛ ТРЕНДС</v>
      </c>
      <c r="B113" s="239" t="str">
        <f t="shared" si="13"/>
        <v>05-1528 </v>
      </c>
      <c r="C113" s="240">
        <f t="shared" si="14"/>
        <v>44012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ГЛОБАЛ ТРЕНДС</v>
      </c>
      <c r="B114" s="239" t="str">
        <f t="shared" si="13"/>
        <v>05-1528 </v>
      </c>
      <c r="C114" s="240">
        <f t="shared" si="14"/>
        <v>44012</v>
      </c>
      <c r="D114" s="247" t="s">
        <v>798</v>
      </c>
      <c r="E114" s="242" t="s">
        <v>919</v>
      </c>
      <c r="F114" s="239" t="s">
        <v>1273</v>
      </c>
      <c r="G114" s="243">
        <f>'3-OPP'!E19</f>
        <v>33525</v>
      </c>
    </row>
    <row r="115" spans="1:7" ht="15.75">
      <c r="A115" s="238" t="str">
        <f t="shared" si="12"/>
        <v>ДФ АДВАНС ГЛОБАЛ ТРЕНДС</v>
      </c>
      <c r="B115" s="239" t="str">
        <f t="shared" si="13"/>
        <v>05-1528 </v>
      </c>
      <c r="C115" s="240">
        <f t="shared" si="14"/>
        <v>44012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ГЛОБАЛ ТРЕНДС</v>
      </c>
      <c r="B116" s="239" t="str">
        <f t="shared" si="13"/>
        <v>05-1528 </v>
      </c>
      <c r="C116" s="240">
        <f t="shared" si="14"/>
        <v>44012</v>
      </c>
      <c r="D116" s="241" t="s">
        <v>799</v>
      </c>
      <c r="E116" s="244" t="s">
        <v>899</v>
      </c>
      <c r="F116" s="239" t="s">
        <v>1273</v>
      </c>
      <c r="G116" s="243">
        <f>'3-OPP'!E21</f>
        <v>104438</v>
      </c>
    </row>
    <row r="117" spans="1:7" ht="31.5">
      <c r="A117" s="238" t="str">
        <f t="shared" si="12"/>
        <v>ДФ АДВАНС ГЛОБАЛ ТРЕНДС</v>
      </c>
      <c r="B117" s="239" t="str">
        <f t="shared" si="13"/>
        <v>05-1528 </v>
      </c>
      <c r="C117" s="240">
        <f t="shared" si="14"/>
        <v>44012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ГЛОБАЛ ТРЕНДС</v>
      </c>
      <c r="B118" s="239" t="str">
        <f t="shared" si="13"/>
        <v>05-1528 </v>
      </c>
      <c r="C118" s="240">
        <f t="shared" si="14"/>
        <v>44012</v>
      </c>
      <c r="D118" s="241" t="s">
        <v>801</v>
      </c>
      <c r="E118" s="244" t="s">
        <v>901</v>
      </c>
      <c r="F118" s="239" t="s">
        <v>1273</v>
      </c>
      <c r="G118" s="243">
        <f>'3-OPP'!E23</f>
        <v>-514</v>
      </c>
    </row>
    <row r="119" spans="1:7" ht="15.75">
      <c r="A119" s="238" t="str">
        <f t="shared" si="12"/>
        <v>ДФ АДВАНС ГЛОБАЛ ТРЕНДС</v>
      </c>
      <c r="B119" s="239" t="str">
        <f t="shared" si="13"/>
        <v>05-1528 </v>
      </c>
      <c r="C119" s="240">
        <f t="shared" si="14"/>
        <v>44012</v>
      </c>
      <c r="D119" s="241" t="s">
        <v>802</v>
      </c>
      <c r="E119" s="244" t="s">
        <v>902</v>
      </c>
      <c r="F119" s="239" t="s">
        <v>1273</v>
      </c>
      <c r="G119" s="243">
        <f>'3-OPP'!E24</f>
        <v>5938</v>
      </c>
    </row>
    <row r="120" spans="1:7" ht="15.75">
      <c r="A120" s="238" t="str">
        <f t="shared" si="12"/>
        <v>ДФ АДВАНС ГЛОБАЛ ТРЕНДС</v>
      </c>
      <c r="B120" s="239" t="str">
        <f t="shared" si="13"/>
        <v>05-1528 </v>
      </c>
      <c r="C120" s="240">
        <f t="shared" si="14"/>
        <v>44012</v>
      </c>
      <c r="D120" s="241" t="s">
        <v>803</v>
      </c>
      <c r="E120" s="246" t="s">
        <v>903</v>
      </c>
      <c r="F120" s="239" t="s">
        <v>1273</v>
      </c>
      <c r="G120" s="243">
        <f>'3-OPP'!E25</f>
        <v>-16504</v>
      </c>
    </row>
    <row r="121" spans="1:7" ht="15.75">
      <c r="A121" s="238" t="str">
        <f t="shared" si="12"/>
        <v>ДФ АДВАНС ГЛОБАЛ ТРЕНДС</v>
      </c>
      <c r="B121" s="239" t="str">
        <f t="shared" si="13"/>
        <v>05-1528 </v>
      </c>
      <c r="C121" s="240">
        <f t="shared" si="14"/>
        <v>44012</v>
      </c>
      <c r="D121" s="241" t="s">
        <v>804</v>
      </c>
      <c r="E121" s="246" t="s">
        <v>904</v>
      </c>
      <c r="F121" s="239" t="s">
        <v>1273</v>
      </c>
      <c r="G121" s="243">
        <f>'3-OPP'!E26</f>
        <v>-4093</v>
      </c>
    </row>
    <row r="122" spans="1:7" ht="15.75">
      <c r="A122" s="238" t="str">
        <f t="shared" si="12"/>
        <v>ДФ АДВАНС ГЛОБАЛ ТРЕНДС</v>
      </c>
      <c r="B122" s="239" t="str">
        <f t="shared" si="13"/>
        <v>05-1528 </v>
      </c>
      <c r="C122" s="240">
        <f t="shared" si="14"/>
        <v>44012</v>
      </c>
      <c r="D122" s="241" t="s">
        <v>805</v>
      </c>
      <c r="E122" s="246" t="s">
        <v>905</v>
      </c>
      <c r="F122" s="239" t="s">
        <v>1273</v>
      </c>
      <c r="G122" s="243">
        <f>'3-OPP'!E27</f>
        <v>-4011</v>
      </c>
    </row>
    <row r="123" spans="1:7" ht="15.75">
      <c r="A123" s="238" t="str">
        <f t="shared" si="12"/>
        <v>ДФ АДВАНС ГЛОБАЛ ТРЕНДС</v>
      </c>
      <c r="B123" s="239" t="str">
        <f t="shared" si="13"/>
        <v>05-1528 </v>
      </c>
      <c r="C123" s="240">
        <f t="shared" si="14"/>
        <v>44012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ГЛОБАЛ ТРЕНДС</v>
      </c>
      <c r="B124" s="239" t="str">
        <f t="shared" si="13"/>
        <v>05-1528 </v>
      </c>
      <c r="C124" s="240">
        <f t="shared" si="14"/>
        <v>44012</v>
      </c>
      <c r="D124" s="247" t="s">
        <v>807</v>
      </c>
      <c r="E124" s="242" t="s">
        <v>94</v>
      </c>
      <c r="F124" s="239" t="s">
        <v>1273</v>
      </c>
      <c r="G124" s="243">
        <f>'3-OPP'!E29</f>
        <v>85254</v>
      </c>
    </row>
    <row r="125" spans="1:7" ht="15.75">
      <c r="A125" s="238" t="str">
        <f t="shared" si="12"/>
        <v>ДФ АДВАНС ГЛОБАЛ ТРЕНДС</v>
      </c>
      <c r="B125" s="239" t="str">
        <f t="shared" si="13"/>
        <v>05-1528 </v>
      </c>
      <c r="C125" s="240">
        <f t="shared" si="14"/>
        <v>44012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ГЛОБАЛ ТРЕНДС</v>
      </c>
      <c r="B126" s="239" t="str">
        <f t="shared" si="13"/>
        <v>05-1528 </v>
      </c>
      <c r="C126" s="240">
        <f t="shared" si="14"/>
        <v>44012</v>
      </c>
      <c r="D126" s="241" t="s">
        <v>808</v>
      </c>
      <c r="E126" s="244" t="s">
        <v>907</v>
      </c>
      <c r="F126" s="239" t="s">
        <v>1273</v>
      </c>
      <c r="G126" s="243">
        <f>'3-OPP'!E31</f>
        <v>-3756</v>
      </c>
    </row>
    <row r="127" spans="1:7" ht="15.75">
      <c r="A127" s="238" t="str">
        <f t="shared" si="12"/>
        <v>ДФ АДВАНС ГЛОБАЛ ТРЕНДС</v>
      </c>
      <c r="B127" s="239" t="str">
        <f t="shared" si="13"/>
        <v>05-1528 </v>
      </c>
      <c r="C127" s="240">
        <f t="shared" si="14"/>
        <v>44012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ГЛОБАЛ ТРЕНДС</v>
      </c>
      <c r="B128" s="239" t="str">
        <f t="shared" si="13"/>
        <v>05-1528 </v>
      </c>
      <c r="C128" s="240">
        <f t="shared" si="14"/>
        <v>44012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ГЛОБАЛ ТРЕНДС</v>
      </c>
      <c r="B129" s="239" t="str">
        <f t="shared" si="13"/>
        <v>05-1528 </v>
      </c>
      <c r="C129" s="240">
        <f t="shared" si="14"/>
        <v>44012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ГЛОБАЛ ТРЕНДС</v>
      </c>
      <c r="B130" s="239" t="str">
        <f t="shared" si="13"/>
        <v>05-1528 </v>
      </c>
      <c r="C130" s="240">
        <f t="shared" si="14"/>
        <v>44012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ГЛОБАЛ ТРЕНДС</v>
      </c>
      <c r="B131" s="239" t="str">
        <f t="shared" si="13"/>
        <v>05-1528 </v>
      </c>
      <c r="C131" s="240">
        <f t="shared" si="14"/>
        <v>44012</v>
      </c>
      <c r="D131" s="247" t="s">
        <v>813</v>
      </c>
      <c r="E131" s="242" t="s">
        <v>126</v>
      </c>
      <c r="F131" s="239" t="s">
        <v>1273</v>
      </c>
      <c r="G131" s="243">
        <f>'3-OPP'!E36</f>
        <v>-3756</v>
      </c>
    </row>
    <row r="132" spans="1:7" ht="31.5">
      <c r="A132" s="238" t="str">
        <f t="shared" si="12"/>
        <v>ДФ АДВАНС ГЛОБАЛ ТРЕНДС</v>
      </c>
      <c r="B132" s="239" t="str">
        <f t="shared" si="13"/>
        <v>05-1528 </v>
      </c>
      <c r="C132" s="240">
        <f t="shared" si="14"/>
        <v>44012</v>
      </c>
      <c r="D132" s="247" t="s">
        <v>814</v>
      </c>
      <c r="E132" s="242" t="s">
        <v>62</v>
      </c>
      <c r="F132" s="239" t="s">
        <v>1273</v>
      </c>
      <c r="G132" s="243">
        <f>'3-OPP'!E37</f>
        <v>115023</v>
      </c>
    </row>
    <row r="133" spans="1:7" ht="31.5">
      <c r="A133" s="238" t="str">
        <f t="shared" si="12"/>
        <v>ДФ АДВАНС ГЛОБАЛ ТРЕНДС</v>
      </c>
      <c r="B133" s="239" t="str">
        <f t="shared" si="13"/>
        <v>05-1528 </v>
      </c>
      <c r="C133" s="240">
        <f t="shared" si="14"/>
        <v>44012</v>
      </c>
      <c r="D133" s="247" t="s">
        <v>815</v>
      </c>
      <c r="E133" s="242" t="s">
        <v>916</v>
      </c>
      <c r="F133" s="239" t="s">
        <v>1273</v>
      </c>
      <c r="G133" s="243">
        <f>'3-OPP'!E38</f>
        <v>81623</v>
      </c>
    </row>
    <row r="134" spans="1:7" ht="31.5">
      <c r="A134" s="238" t="str">
        <f t="shared" si="12"/>
        <v>ДФ АДВАНС ГЛОБАЛ ТРЕНДС</v>
      </c>
      <c r="B134" s="239" t="str">
        <f t="shared" si="13"/>
        <v>05-1528 </v>
      </c>
      <c r="C134" s="240">
        <f t="shared" si="14"/>
        <v>44012</v>
      </c>
      <c r="D134" s="247" t="s">
        <v>816</v>
      </c>
      <c r="E134" s="242" t="s">
        <v>917</v>
      </c>
      <c r="F134" s="239" t="s">
        <v>1273</v>
      </c>
      <c r="G134" s="243">
        <f>'3-OPP'!E39</f>
        <v>196646</v>
      </c>
    </row>
    <row r="135" spans="1:7" ht="15.75">
      <c r="A135" s="238" t="str">
        <f t="shared" si="12"/>
        <v>ДФ АДВАНС ГЛОБАЛ ТРЕНДС</v>
      </c>
      <c r="B135" s="239" t="str">
        <f t="shared" si="13"/>
        <v>05-1528 </v>
      </c>
      <c r="C135" s="240">
        <f t="shared" si="14"/>
        <v>44012</v>
      </c>
      <c r="D135" s="241" t="s">
        <v>817</v>
      </c>
      <c r="E135" s="245" t="s">
        <v>72</v>
      </c>
      <c r="F135" s="239" t="s">
        <v>1273</v>
      </c>
      <c r="G135" s="243">
        <f>'3-OPP'!E40</f>
        <v>196646</v>
      </c>
    </row>
    <row r="136" spans="1:7" ht="31.5">
      <c r="A136" s="226" t="str">
        <f t="shared" si="12"/>
        <v>ДФ АДВАНС ГЛОБАЛ ТРЕНДС</v>
      </c>
      <c r="B136" s="227" t="str">
        <f t="shared" si="13"/>
        <v>05-1528 </v>
      </c>
      <c r="C136" s="228">
        <f t="shared" si="14"/>
        <v>44012</v>
      </c>
      <c r="D136" s="248" t="s">
        <v>818</v>
      </c>
      <c r="E136" s="249" t="s">
        <v>76</v>
      </c>
      <c r="F136" s="227" t="s">
        <v>1274</v>
      </c>
      <c r="G136" s="231">
        <f>'4-OSK'!I13</f>
        <v>1757764</v>
      </c>
    </row>
    <row r="137" spans="1:7" ht="31.5">
      <c r="A137" s="226" t="str">
        <f t="shared" si="12"/>
        <v>ДФ АДВАНС ГЛОБАЛ ТРЕНДС</v>
      </c>
      <c r="B137" s="227" t="str">
        <f t="shared" si="13"/>
        <v>05-1528 </v>
      </c>
      <c r="C137" s="228">
        <f t="shared" si="14"/>
        <v>44012</v>
      </c>
      <c r="D137" s="248" t="s">
        <v>819</v>
      </c>
      <c r="E137" s="249" t="s">
        <v>49</v>
      </c>
      <c r="F137" s="227" t="s">
        <v>1274</v>
      </c>
      <c r="G137" s="231">
        <f>'4-OSK'!I14</f>
        <v>1873107</v>
      </c>
    </row>
    <row r="138" spans="1:7" ht="31.5">
      <c r="A138" s="226" t="str">
        <f t="shared" si="12"/>
        <v>ДФ АДВАНС ГЛОБАЛ ТРЕНДС</v>
      </c>
      <c r="B138" s="227" t="str">
        <f t="shared" si="13"/>
        <v>05-1528 </v>
      </c>
      <c r="C138" s="228">
        <f t="shared" si="14"/>
        <v>44012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ГЛОБАЛ ТРЕНДС</v>
      </c>
      <c r="B139" s="227" t="str">
        <f t="shared" si="13"/>
        <v>05-1528 </v>
      </c>
      <c r="C139" s="228">
        <f t="shared" si="14"/>
        <v>44012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ГЛОБАЛ ТРЕНДС</v>
      </c>
      <c r="B140" s="227" t="str">
        <f t="shared" si="13"/>
        <v>05-1528 </v>
      </c>
      <c r="C140" s="228">
        <f t="shared" si="14"/>
        <v>44012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ГЛОБАЛ ТРЕНДС</v>
      </c>
      <c r="B141" s="227" t="str">
        <f t="shared" si="13"/>
        <v>05-1528 </v>
      </c>
      <c r="C141" s="228">
        <f t="shared" si="14"/>
        <v>44012</v>
      </c>
      <c r="D141" s="248" t="s">
        <v>823</v>
      </c>
      <c r="E141" s="249" t="s">
        <v>51</v>
      </c>
      <c r="F141" s="227" t="s">
        <v>1274</v>
      </c>
      <c r="G141" s="231">
        <f>'4-OSK'!I18</f>
        <v>1873107</v>
      </c>
    </row>
    <row r="142" spans="1:7" ht="31.5">
      <c r="A142" s="226" t="str">
        <f aca="true" t="shared" si="15" ref="A142:A155">dfName</f>
        <v>ДФ АДВАНС ГЛОБАЛ ТРЕНДС</v>
      </c>
      <c r="B142" s="227" t="str">
        <f aca="true" t="shared" si="16" ref="B142:B155">dfRG</f>
        <v>05-1528 </v>
      </c>
      <c r="C142" s="228">
        <f aca="true" t="shared" si="17" ref="C142:C155">EndDate</f>
        <v>44012</v>
      </c>
      <c r="D142" s="248" t="s">
        <v>824</v>
      </c>
      <c r="E142" s="249" t="s">
        <v>127</v>
      </c>
      <c r="F142" s="227" t="s">
        <v>1274</v>
      </c>
      <c r="G142" s="231">
        <f>'4-OSK'!I19</f>
        <v>32913</v>
      </c>
    </row>
    <row r="143" spans="1:7" ht="31.5">
      <c r="A143" s="226" t="str">
        <f t="shared" si="15"/>
        <v>ДФ АДВАНС ГЛОБАЛ ТРЕНДС</v>
      </c>
      <c r="B143" s="227" t="str">
        <f t="shared" si="16"/>
        <v>05-1528 </v>
      </c>
      <c r="C143" s="228">
        <f t="shared" si="17"/>
        <v>44012</v>
      </c>
      <c r="D143" s="248" t="s">
        <v>825</v>
      </c>
      <c r="E143" s="250" t="s">
        <v>203</v>
      </c>
      <c r="F143" s="227" t="s">
        <v>1274</v>
      </c>
      <c r="G143" s="231">
        <f>'4-OSK'!I20</f>
        <v>109189</v>
      </c>
    </row>
    <row r="144" spans="1:7" ht="31.5">
      <c r="A144" s="226" t="str">
        <f t="shared" si="15"/>
        <v>ДФ АДВАНС ГЛОБАЛ ТРЕНДС</v>
      </c>
      <c r="B144" s="227" t="str">
        <f t="shared" si="16"/>
        <v>05-1528 </v>
      </c>
      <c r="C144" s="228">
        <f t="shared" si="17"/>
        <v>44012</v>
      </c>
      <c r="D144" s="248" t="s">
        <v>826</v>
      </c>
      <c r="E144" s="250" t="s">
        <v>204</v>
      </c>
      <c r="F144" s="227" t="s">
        <v>1274</v>
      </c>
      <c r="G144" s="231">
        <f>'4-OSK'!I21</f>
        <v>-76276</v>
      </c>
    </row>
    <row r="145" spans="1:7" ht="31.5">
      <c r="A145" s="226" t="str">
        <f t="shared" si="15"/>
        <v>ДФ АДВАНС ГЛОБАЛ ТРЕНДС</v>
      </c>
      <c r="B145" s="227" t="str">
        <f t="shared" si="16"/>
        <v>05-1528 </v>
      </c>
      <c r="C145" s="228">
        <f t="shared" si="17"/>
        <v>44012</v>
      </c>
      <c r="D145" s="248" t="s">
        <v>827</v>
      </c>
      <c r="E145" s="249" t="s">
        <v>52</v>
      </c>
      <c r="F145" s="227" t="s">
        <v>1274</v>
      </c>
      <c r="G145" s="231">
        <f>'4-OSK'!I22</f>
        <v>-176700</v>
      </c>
    </row>
    <row r="146" spans="1:7" ht="31.5">
      <c r="A146" s="226" t="str">
        <f t="shared" si="15"/>
        <v>ДФ АДВАНС ГЛОБАЛ ТРЕНДС</v>
      </c>
      <c r="B146" s="227" t="str">
        <f t="shared" si="16"/>
        <v>05-1528 </v>
      </c>
      <c r="C146" s="228">
        <f t="shared" si="17"/>
        <v>44012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ГЛОБАЛ ТРЕНДС</v>
      </c>
      <c r="B147" s="227" t="str">
        <f t="shared" si="16"/>
        <v>05-1528 </v>
      </c>
      <c r="C147" s="228">
        <f t="shared" si="17"/>
        <v>44012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ГЛОБАЛ ТРЕНДС</v>
      </c>
      <c r="B148" s="227" t="str">
        <f t="shared" si="16"/>
        <v>05-1528 </v>
      </c>
      <c r="C148" s="228">
        <f t="shared" si="17"/>
        <v>44012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ГЛОБАЛ ТРЕНДС</v>
      </c>
      <c r="B149" s="227" t="str">
        <f t="shared" si="16"/>
        <v>05-1528 </v>
      </c>
      <c r="C149" s="228">
        <f t="shared" si="17"/>
        <v>44012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ГЛОБАЛ ТРЕНДС</v>
      </c>
      <c r="B150" s="227" t="str">
        <f t="shared" si="16"/>
        <v>05-1528 </v>
      </c>
      <c r="C150" s="228">
        <f t="shared" si="17"/>
        <v>44012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ГЛОБАЛ ТРЕНДС</v>
      </c>
      <c r="B151" s="227" t="str">
        <f t="shared" si="16"/>
        <v>05-1528 </v>
      </c>
      <c r="C151" s="228">
        <f t="shared" si="17"/>
        <v>44012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ГЛОБАЛ ТРЕНДС</v>
      </c>
      <c r="B152" s="227" t="str">
        <f t="shared" si="16"/>
        <v>05-1528 </v>
      </c>
      <c r="C152" s="228">
        <f t="shared" si="17"/>
        <v>44012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ГЛОБАЛ ТРЕНДС</v>
      </c>
      <c r="B153" s="227" t="str">
        <f t="shared" si="16"/>
        <v>05-1528 </v>
      </c>
      <c r="C153" s="228">
        <f t="shared" si="17"/>
        <v>44012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ГЛОБАЛ ТРЕНДС</v>
      </c>
      <c r="B154" s="227" t="str">
        <f t="shared" si="16"/>
        <v>05-1528 </v>
      </c>
      <c r="C154" s="228">
        <f t="shared" si="17"/>
        <v>44012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ГЛОБАЛ ТРЕНДС</v>
      </c>
      <c r="B155" s="227" t="str">
        <f t="shared" si="16"/>
        <v>05-1528 </v>
      </c>
      <c r="C155" s="228">
        <f t="shared" si="17"/>
        <v>44012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ГЛОБАЛ ТРЕНДС</v>
      </c>
      <c r="B157" s="227" t="str">
        <f aca="true" t="shared" si="19" ref="B157:B199">dfRG</f>
        <v>05-1528 </v>
      </c>
      <c r="C157" s="228">
        <f aca="true" t="shared" si="20" ref="C157:C199">EndDate</f>
        <v>44012</v>
      </c>
      <c r="D157" s="248" t="s">
        <v>827</v>
      </c>
      <c r="E157" s="249" t="s">
        <v>55</v>
      </c>
      <c r="F157" s="227" t="s">
        <v>1274</v>
      </c>
      <c r="G157" s="231">
        <f>'4-OSK'!I34</f>
        <v>1729320</v>
      </c>
    </row>
    <row r="158" spans="1:7" ht="31.5">
      <c r="A158" s="226" t="str">
        <f t="shared" si="18"/>
        <v>ДФ АДВАНС ГЛОБАЛ ТРЕНДС</v>
      </c>
      <c r="B158" s="227" t="str">
        <f t="shared" si="19"/>
        <v>05-1528 </v>
      </c>
      <c r="C158" s="228">
        <f t="shared" si="20"/>
        <v>44012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ГЛОБАЛ ТРЕНДС</v>
      </c>
      <c r="B159" s="227" t="str">
        <f t="shared" si="19"/>
        <v>05-1528 </v>
      </c>
      <c r="C159" s="228">
        <f t="shared" si="20"/>
        <v>44012</v>
      </c>
      <c r="D159" s="248" t="s">
        <v>840</v>
      </c>
      <c r="E159" s="249" t="s">
        <v>56</v>
      </c>
      <c r="F159" s="227" t="s">
        <v>1274</v>
      </c>
      <c r="G159" s="231">
        <f>'4-OSK'!I36</f>
        <v>1729320</v>
      </c>
    </row>
    <row r="160" spans="1:7" ht="15.75">
      <c r="A160" s="267" t="str">
        <f t="shared" si="18"/>
        <v>ДФ АДВАНС ГЛОБАЛ ТРЕНДС</v>
      </c>
      <c r="B160" s="268" t="str">
        <f t="shared" si="19"/>
        <v>05-1528 </v>
      </c>
      <c r="C160" s="269">
        <f t="shared" si="20"/>
        <v>44012</v>
      </c>
      <c r="D160" s="349" t="s">
        <v>1301</v>
      </c>
      <c r="E160" s="350" t="s">
        <v>1314</v>
      </c>
      <c r="F160" s="268" t="s">
        <v>1315</v>
      </c>
      <c r="G160" s="362" t="str">
        <f>'5-DI'!D11</f>
        <v>EUR</v>
      </c>
    </row>
    <row r="161" spans="1:7" ht="15.75">
      <c r="A161" s="267" t="str">
        <f t="shared" si="18"/>
        <v>ДФ АДВАНС ГЛОБАЛ ТРЕНДС</v>
      </c>
      <c r="B161" s="268" t="str">
        <f t="shared" si="19"/>
        <v>05-1528 </v>
      </c>
      <c r="C161" s="269">
        <f t="shared" si="20"/>
        <v>44012</v>
      </c>
      <c r="D161" s="349" t="s">
        <v>1302</v>
      </c>
      <c r="E161" s="350" t="s">
        <v>1280</v>
      </c>
      <c r="F161" s="268" t="s">
        <v>1315</v>
      </c>
      <c r="G161" s="363">
        <f>'5-DI'!D12</f>
        <v>853591.0124</v>
      </c>
    </row>
    <row r="162" spans="1:7" ht="15.75">
      <c r="A162" s="267" t="str">
        <f t="shared" si="18"/>
        <v>ДФ АДВАНС ГЛОБАЛ ТРЕНДС</v>
      </c>
      <c r="B162" s="268" t="str">
        <f t="shared" si="19"/>
        <v>05-1528 </v>
      </c>
      <c r="C162" s="269">
        <f t="shared" si="20"/>
        <v>44012</v>
      </c>
      <c r="D162" s="349" t="s">
        <v>1303</v>
      </c>
      <c r="E162" s="351" t="s">
        <v>1279</v>
      </c>
      <c r="F162" s="268" t="s">
        <v>1315</v>
      </c>
      <c r="G162" s="363">
        <f>'5-DI'!D13</f>
        <v>871206.2865</v>
      </c>
    </row>
    <row r="163" spans="1:7" ht="15.75">
      <c r="A163" s="267" t="str">
        <f t="shared" si="18"/>
        <v>ДФ АДВАНС ГЛОБАЛ ТРЕНДС</v>
      </c>
      <c r="B163" s="268" t="str">
        <f t="shared" si="19"/>
        <v>05-1528 </v>
      </c>
      <c r="C163" s="269">
        <f t="shared" si="20"/>
        <v>44012</v>
      </c>
      <c r="D163" s="349" t="s">
        <v>1304</v>
      </c>
      <c r="E163" s="352" t="s">
        <v>1292</v>
      </c>
      <c r="F163" s="268" t="s">
        <v>1315</v>
      </c>
      <c r="G163" s="363">
        <f>'5-DI'!D14</f>
        <v>54121.3984</v>
      </c>
    </row>
    <row r="164" spans="1:7" ht="31.5">
      <c r="A164" s="267" t="str">
        <f t="shared" si="18"/>
        <v>ДФ АДВАНС ГЛОБАЛ ТРЕНДС</v>
      </c>
      <c r="B164" s="268" t="str">
        <f t="shared" si="19"/>
        <v>05-1528 </v>
      </c>
      <c r="C164" s="269">
        <f t="shared" si="20"/>
        <v>44012</v>
      </c>
      <c r="D164" s="349" t="s">
        <v>1305</v>
      </c>
      <c r="E164" s="352" t="s">
        <v>1294</v>
      </c>
      <c r="F164" s="268" t="s">
        <v>1315</v>
      </c>
      <c r="G164" s="364">
        <f>'5-DI'!D15</f>
        <v>110488.6</v>
      </c>
    </row>
    <row r="165" spans="1:7" ht="15.75">
      <c r="A165" s="267" t="str">
        <f t="shared" si="18"/>
        <v>ДФ АДВАНС ГЛОБАЛ ТРЕНДС</v>
      </c>
      <c r="B165" s="268" t="str">
        <f t="shared" si="19"/>
        <v>05-1528 </v>
      </c>
      <c r="C165" s="269">
        <f t="shared" si="20"/>
        <v>44012</v>
      </c>
      <c r="D165" s="349" t="s">
        <v>1306</v>
      </c>
      <c r="E165" s="352" t="s">
        <v>1293</v>
      </c>
      <c r="F165" s="268" t="s">
        <v>1315</v>
      </c>
      <c r="G165" s="363">
        <f>'5-DI'!D16</f>
        <v>36506.1243</v>
      </c>
    </row>
    <row r="166" spans="1:7" ht="31.5">
      <c r="A166" s="267" t="str">
        <f t="shared" si="18"/>
        <v>ДФ АДВАНС ГЛОБАЛ ТРЕНДС</v>
      </c>
      <c r="B166" s="268" t="str">
        <f t="shared" si="19"/>
        <v>05-1528 </v>
      </c>
      <c r="C166" s="269">
        <f t="shared" si="20"/>
        <v>44012</v>
      </c>
      <c r="D166" s="349" t="s">
        <v>1307</v>
      </c>
      <c r="E166" s="352" t="s">
        <v>1295</v>
      </c>
      <c r="F166" s="268" t="s">
        <v>1315</v>
      </c>
      <c r="G166" s="364">
        <f>'5-DI'!D17</f>
        <v>76274.91</v>
      </c>
    </row>
    <row r="167" spans="1:7" ht="31.5">
      <c r="A167" s="267" t="str">
        <f t="shared" si="18"/>
        <v>ДФ АДВАНС ГЛОБАЛ ТРЕНДС</v>
      </c>
      <c r="B167" s="268" t="str">
        <f t="shared" si="19"/>
        <v>05-1528 </v>
      </c>
      <c r="C167" s="269">
        <f t="shared" si="20"/>
        <v>44012</v>
      </c>
      <c r="D167" s="349" t="s">
        <v>1308</v>
      </c>
      <c r="E167" s="352" t="s">
        <v>1296</v>
      </c>
      <c r="F167" s="268" t="s">
        <v>1315</v>
      </c>
      <c r="G167" s="363">
        <f>'5-DI'!D18</f>
        <v>1.122</v>
      </c>
    </row>
    <row r="168" spans="1:7" ht="31.5">
      <c r="A168" s="267" t="str">
        <f t="shared" si="18"/>
        <v>ДФ АДВАНС ГЛОБАЛ ТРЕНДС</v>
      </c>
      <c r="B168" s="268" t="str">
        <f t="shared" si="19"/>
        <v>05-1528 </v>
      </c>
      <c r="C168" s="269">
        <f t="shared" si="20"/>
        <v>44012</v>
      </c>
      <c r="D168" s="349" t="s">
        <v>1309</v>
      </c>
      <c r="E168" s="352" t="s">
        <v>1297</v>
      </c>
      <c r="F168" s="268" t="s">
        <v>1315</v>
      </c>
      <c r="G168" s="363">
        <f>'5-DI'!D19</f>
        <v>1.0149</v>
      </c>
    </row>
    <row r="169" spans="1:7" ht="15.75">
      <c r="A169" s="267" t="str">
        <f t="shared" si="18"/>
        <v>ДФ АДВАНС ГЛОБАЛ ТРЕНДС</v>
      </c>
      <c r="B169" s="268" t="str">
        <f t="shared" si="19"/>
        <v>05-1528 </v>
      </c>
      <c r="C169" s="269">
        <f t="shared" si="20"/>
        <v>44012</v>
      </c>
      <c r="D169" s="349" t="s">
        <v>1310</v>
      </c>
      <c r="E169" s="353" t="s">
        <v>1298</v>
      </c>
      <c r="F169" s="268" t="s">
        <v>1315</v>
      </c>
      <c r="G169" s="365">
        <f>'5-DI'!D21</f>
        <v>15294.69</v>
      </c>
    </row>
    <row r="170" spans="1:7" ht="15.75">
      <c r="A170" s="267" t="str">
        <f t="shared" si="18"/>
        <v>ДФ АДВАНС ГЛОБАЛ ТРЕНДС</v>
      </c>
      <c r="B170" s="268" t="str">
        <f t="shared" si="19"/>
        <v>05-1528 </v>
      </c>
      <c r="C170" s="269">
        <f t="shared" si="20"/>
        <v>44012</v>
      </c>
      <c r="D170" s="349" t="s">
        <v>1311</v>
      </c>
      <c r="E170" s="353" t="s">
        <v>1299</v>
      </c>
      <c r="F170" s="268" t="s">
        <v>1315</v>
      </c>
      <c r="G170" s="365">
        <f>'5-DI'!D22</f>
        <v>4122</v>
      </c>
    </row>
    <row r="171" spans="1:7" ht="15.75">
      <c r="A171" s="267" t="str">
        <f t="shared" si="18"/>
        <v>ДФ АДВАНС ГЛОБАЛ ТРЕНДС</v>
      </c>
      <c r="B171" s="268" t="str">
        <f t="shared" si="19"/>
        <v>05-1528 </v>
      </c>
      <c r="C171" s="269">
        <f t="shared" si="20"/>
        <v>44012</v>
      </c>
      <c r="D171" s="349" t="s">
        <v>1313</v>
      </c>
      <c r="E171" s="353" t="s">
        <v>1300</v>
      </c>
      <c r="F171" s="268" t="s">
        <v>1315</v>
      </c>
      <c r="G171" s="365">
        <f>'5-DI'!D23</f>
        <v>234.15</v>
      </c>
    </row>
    <row r="172" spans="1:7" ht="15.75">
      <c r="A172" s="267" t="str">
        <f t="shared" si="18"/>
        <v>ДФ АДВАНС ГЛОБАЛ ТРЕНДС</v>
      </c>
      <c r="B172" s="268" t="str">
        <f t="shared" si="19"/>
        <v>05-1528 </v>
      </c>
      <c r="C172" s="269">
        <f t="shared" si="20"/>
        <v>44012</v>
      </c>
      <c r="D172" s="349" t="s">
        <v>1328</v>
      </c>
      <c r="E172" s="353" t="s">
        <v>1324</v>
      </c>
      <c r="F172" s="268" t="s">
        <v>1315</v>
      </c>
      <c r="G172" s="366">
        <f>'5-DI'!D24</f>
        <v>-0.0955</v>
      </c>
    </row>
    <row r="173" spans="1:7" ht="15.75">
      <c r="A173" s="267" t="str">
        <f t="shared" si="18"/>
        <v>ДФ АДВАНС ГЛОБАЛ ТРЕНДС</v>
      </c>
      <c r="B173" s="268" t="str">
        <f t="shared" si="19"/>
        <v>05-1528 </v>
      </c>
      <c r="C173" s="269">
        <f t="shared" si="20"/>
        <v>44012</v>
      </c>
      <c r="D173" s="349" t="s">
        <v>1329</v>
      </c>
      <c r="E173" s="353" t="s">
        <v>1325</v>
      </c>
      <c r="F173" s="268" t="s">
        <v>1315</v>
      </c>
      <c r="G173" s="366">
        <f>'5-DI'!D25</f>
        <v>0.0149</v>
      </c>
    </row>
    <row r="174" spans="1:7" ht="15.75">
      <c r="A174" s="267" t="str">
        <f t="shared" si="18"/>
        <v>ДФ АДВАНС ГЛОБАЛ ТРЕНДС</v>
      </c>
      <c r="B174" s="268" t="str">
        <f t="shared" si="19"/>
        <v>05-1528 </v>
      </c>
      <c r="C174" s="269">
        <f t="shared" si="20"/>
        <v>44012</v>
      </c>
      <c r="D174" s="349" t="s">
        <v>1330</v>
      </c>
      <c r="E174" s="353" t="s">
        <v>1326</v>
      </c>
      <c r="F174" s="268" t="s">
        <v>1315</v>
      </c>
      <c r="G174" s="366">
        <f>'5-DI'!D26</f>
        <v>-0.0559</v>
      </c>
    </row>
    <row r="175" spans="1:7" ht="15.75">
      <c r="A175" s="267" t="str">
        <f t="shared" si="18"/>
        <v>ДФ АДВАНС ГЛОБАЛ ТРЕНДС</v>
      </c>
      <c r="B175" s="268" t="str">
        <f t="shared" si="19"/>
        <v>05-1528 </v>
      </c>
      <c r="C175" s="269">
        <f t="shared" si="20"/>
        <v>44012</v>
      </c>
      <c r="D175" s="349" t="s">
        <v>1331</v>
      </c>
      <c r="E175" s="353" t="s">
        <v>1327</v>
      </c>
      <c r="F175" s="268" t="s">
        <v>1315</v>
      </c>
      <c r="G175" s="366">
        <f>'5-DI'!D27</f>
        <v>0.2437</v>
      </c>
    </row>
    <row r="176" spans="1:7" ht="31.5">
      <c r="A176" s="238" t="str">
        <f t="shared" si="18"/>
        <v>ДФ АДВАНС ГЛОБАЛ ТРЕНДС</v>
      </c>
      <c r="B176" s="239" t="str">
        <f t="shared" si="19"/>
        <v>05-1528 </v>
      </c>
      <c r="C176" s="240">
        <f t="shared" si="20"/>
        <v>44012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ГЛОБАЛ ТРЕНДС</v>
      </c>
      <c r="B177" s="239" t="str">
        <f t="shared" si="19"/>
        <v>05-1528 </v>
      </c>
      <c r="C177" s="240">
        <f t="shared" si="20"/>
        <v>44012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ГЛОБАЛ ТРЕНДС</v>
      </c>
      <c r="B178" s="239" t="str">
        <f t="shared" si="19"/>
        <v>05-1528 </v>
      </c>
      <c r="C178" s="240">
        <f t="shared" si="20"/>
        <v>44012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ГЛОБАЛ ТРЕНДС</v>
      </c>
      <c r="B179" s="239" t="str">
        <f t="shared" si="19"/>
        <v>05-1528 </v>
      </c>
      <c r="C179" s="240">
        <f t="shared" si="20"/>
        <v>44012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ГЛОБАЛ ТРЕНДС</v>
      </c>
      <c r="B180" s="239" t="str">
        <f t="shared" si="19"/>
        <v>05-1528 </v>
      </c>
      <c r="C180" s="240">
        <f t="shared" si="20"/>
        <v>44012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ГЛОБАЛ ТРЕНДС</v>
      </c>
      <c r="B181" s="239" t="str">
        <f t="shared" si="19"/>
        <v>05-1528 </v>
      </c>
      <c r="C181" s="240">
        <f t="shared" si="20"/>
        <v>44012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ГЛОБАЛ ТРЕНДС</v>
      </c>
      <c r="B182" s="239" t="str">
        <f t="shared" si="19"/>
        <v>05-1528 </v>
      </c>
      <c r="C182" s="240">
        <f t="shared" si="20"/>
        <v>44012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ГЛОБАЛ ТРЕНДС</v>
      </c>
      <c r="B183" s="259" t="str">
        <f t="shared" si="19"/>
        <v>05-1528 </v>
      </c>
      <c r="C183" s="260">
        <f t="shared" si="20"/>
        <v>44012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ГЛОБАЛ ТРЕНДС</v>
      </c>
      <c r="B184" s="259" t="str">
        <f t="shared" si="19"/>
        <v>05-1528 </v>
      </c>
      <c r="C184" s="260">
        <f t="shared" si="20"/>
        <v>44012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ГЛОБАЛ ТРЕНДС</v>
      </c>
      <c r="B185" s="259" t="str">
        <f t="shared" si="19"/>
        <v>05-1528 </v>
      </c>
      <c r="C185" s="260">
        <f t="shared" si="20"/>
        <v>44012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ГЛОБАЛ ТРЕНДС</v>
      </c>
      <c r="B186" s="259" t="str">
        <f t="shared" si="19"/>
        <v>05-1528 </v>
      </c>
      <c r="C186" s="260">
        <f t="shared" si="20"/>
        <v>44012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ГЛОБАЛ ТРЕНДС</v>
      </c>
      <c r="B187" s="259" t="str">
        <f t="shared" si="19"/>
        <v>05-1528 </v>
      </c>
      <c r="C187" s="260">
        <f t="shared" si="20"/>
        <v>44012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ГЛОБАЛ ТРЕНДС</v>
      </c>
      <c r="B188" s="259" t="str">
        <f t="shared" si="19"/>
        <v>05-1528 </v>
      </c>
      <c r="C188" s="260">
        <f t="shared" si="20"/>
        <v>44012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ГЛОБАЛ ТРЕНДС</v>
      </c>
      <c r="B189" s="259" t="str">
        <f t="shared" si="19"/>
        <v>05-1528 </v>
      </c>
      <c r="C189" s="260">
        <f t="shared" si="20"/>
        <v>44012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ГЛОБАЛ ТРЕНДС</v>
      </c>
      <c r="B190" s="259" t="str">
        <f t="shared" si="19"/>
        <v>05-1528 </v>
      </c>
      <c r="C190" s="260">
        <f t="shared" si="20"/>
        <v>44012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ГЛОБАЛ ТРЕНДС</v>
      </c>
      <c r="B191" s="259" t="str">
        <f t="shared" si="19"/>
        <v>05-1528 </v>
      </c>
      <c r="C191" s="260">
        <f t="shared" si="20"/>
        <v>44012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ГЛОБАЛ ТРЕНДС</v>
      </c>
      <c r="B192" s="259" t="str">
        <f t="shared" si="19"/>
        <v>05-1528 </v>
      </c>
      <c r="C192" s="260">
        <f t="shared" si="20"/>
        <v>44012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ГЛОБАЛ ТРЕНДС</v>
      </c>
      <c r="B193" s="259" t="str">
        <f t="shared" si="19"/>
        <v>05-1528 </v>
      </c>
      <c r="C193" s="260">
        <f t="shared" si="20"/>
        <v>44012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ГЛОБАЛ ТРЕНДС</v>
      </c>
      <c r="B194" s="259" t="str">
        <f t="shared" si="19"/>
        <v>05-1528 </v>
      </c>
      <c r="C194" s="260">
        <f t="shared" si="20"/>
        <v>44012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ГЛОБАЛ ТРЕНДС</v>
      </c>
      <c r="B195" s="259" t="str">
        <f t="shared" si="19"/>
        <v>05-1528 </v>
      </c>
      <c r="C195" s="260">
        <f t="shared" si="20"/>
        <v>44012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ГЛОБАЛ ТРЕНДС</v>
      </c>
      <c r="B196" s="259" t="str">
        <f t="shared" si="19"/>
        <v>05-1528 </v>
      </c>
      <c r="C196" s="260">
        <f t="shared" si="20"/>
        <v>44012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ГЛОБАЛ ТРЕНДС</v>
      </c>
      <c r="B197" s="268" t="str">
        <f t="shared" si="19"/>
        <v>05-1528 </v>
      </c>
      <c r="C197" s="269">
        <f t="shared" si="20"/>
        <v>44012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ГЛОБАЛ ТРЕНДС</v>
      </c>
      <c r="B198" s="268" t="str">
        <f t="shared" si="19"/>
        <v>05-1528 </v>
      </c>
      <c r="C198" s="269">
        <f t="shared" si="20"/>
        <v>44012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ГЛОБАЛ ТРЕНДС</v>
      </c>
      <c r="B199" s="268" t="str">
        <f t="shared" si="19"/>
        <v>05-1528 </v>
      </c>
      <c r="C199" s="269">
        <f t="shared" si="20"/>
        <v>44012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ГЛОБАЛ ТРЕНДС</v>
      </c>
      <c r="B200" s="268" t="str">
        <f aca="true" t="shared" si="22" ref="B200:B212">dfRG</f>
        <v>05-1528 </v>
      </c>
      <c r="C200" s="269">
        <f aca="true" t="shared" si="23" ref="C200:C212">EndDate</f>
        <v>44012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ГЛОБАЛ ТРЕНДС</v>
      </c>
      <c r="B201" s="268" t="str">
        <f t="shared" si="22"/>
        <v>05-1528 </v>
      </c>
      <c r="C201" s="269">
        <f t="shared" si="23"/>
        <v>44012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ГЛОБАЛ ТРЕНДС</v>
      </c>
      <c r="B202" s="268" t="str">
        <f t="shared" si="22"/>
        <v>05-1528 </v>
      </c>
      <c r="C202" s="269">
        <f t="shared" si="23"/>
        <v>44012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ГЛОБАЛ ТРЕНДС</v>
      </c>
      <c r="B203" s="268" t="str">
        <f t="shared" si="22"/>
        <v>05-1528 </v>
      </c>
      <c r="C203" s="269">
        <f t="shared" si="23"/>
        <v>44012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ГЛОБАЛ ТРЕНДС</v>
      </c>
      <c r="B204" s="268" t="str">
        <f t="shared" si="22"/>
        <v>05-1528 </v>
      </c>
      <c r="C204" s="269">
        <f t="shared" si="23"/>
        <v>44012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ГЛОБАЛ ТРЕНДС</v>
      </c>
      <c r="B205" s="268" t="str">
        <f t="shared" si="22"/>
        <v>05-1528 </v>
      </c>
      <c r="C205" s="269">
        <f t="shared" si="23"/>
        <v>44012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ГЛОБАЛ ТРЕНДС</v>
      </c>
      <c r="B206" s="268" t="str">
        <f t="shared" si="22"/>
        <v>05-1528 </v>
      </c>
      <c r="C206" s="269">
        <f t="shared" si="23"/>
        <v>44012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ГЛОБАЛ ТРЕНДС</v>
      </c>
      <c r="B207" s="268" t="str">
        <f t="shared" si="22"/>
        <v>05-1528 </v>
      </c>
      <c r="C207" s="269">
        <f t="shared" si="23"/>
        <v>44012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ГЛОБАЛ ТРЕНДС</v>
      </c>
      <c r="B208" s="268" t="str">
        <f t="shared" si="22"/>
        <v>05-1528 </v>
      </c>
      <c r="C208" s="269">
        <f t="shared" si="23"/>
        <v>44012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ГЛОБАЛ ТРЕНДС</v>
      </c>
      <c r="B209" s="268" t="str">
        <f t="shared" si="22"/>
        <v>05-1528 </v>
      </c>
      <c r="C209" s="269">
        <f t="shared" si="23"/>
        <v>44012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ГЛОБАЛ ТРЕНДС</v>
      </c>
      <c r="B210" s="268" t="str">
        <f t="shared" si="22"/>
        <v>05-1528 </v>
      </c>
      <c r="C210" s="269">
        <f t="shared" si="23"/>
        <v>44012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ГЛОБАЛ ТРЕНДС</v>
      </c>
      <c r="B211" s="268" t="str">
        <f t="shared" si="22"/>
        <v>05-1528 </v>
      </c>
      <c r="C211" s="269">
        <f t="shared" si="23"/>
        <v>44012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ГЛОБАЛ ТРЕНДС</v>
      </c>
      <c r="B212" s="277" t="str">
        <f t="shared" si="22"/>
        <v>05-1528 </v>
      </c>
      <c r="C212" s="278">
        <f t="shared" si="23"/>
        <v>44012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Sonia</cp:lastModifiedBy>
  <cp:lastPrinted>2020-07-29T06:42:01Z</cp:lastPrinted>
  <dcterms:created xsi:type="dcterms:W3CDTF">2004-03-04T10:58:58Z</dcterms:created>
  <dcterms:modified xsi:type="dcterms:W3CDTF">2020-07-29T14:30:25Z</dcterms:modified>
  <cp:category/>
  <cp:version/>
  <cp:contentType/>
  <cp:contentStatus/>
</cp:coreProperties>
</file>