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1159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'5-DI'!$A$1:$D$27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<sst xmlns="http://schemas.openxmlformats.org/spreadsheetml/2006/main" count="1967" uniqueCount="1358">
  <si>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</si>
  <si>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</si>
  <si>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</si>
  <si>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</si>
  <si>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</si>
  <si>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</si>
  <si>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</si>
  <si>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</si>
  <si>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</si>
  <si>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</si>
  <si>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</si>
  <si>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</si>
  <si>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</si>
  <si>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</si>
  <si>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</si>
  <si>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</si>
  <si>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</si>
  <si>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</si>
  <si>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</si>
  <si>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</si>
  <si>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</si>
  <si>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</si>
  <si>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</si>
  <si>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</si>
  <si>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</si>
  <si>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</si>
  <si>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</si>
  <si>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</si>
  <si>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</si>
  <si>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</si>
  <si>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</si>
  <si>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</si>
  <si>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</si>
  <si>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</si>
  <si>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</si>
  <si>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</si>
  <si>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</si>
  <si>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</si>
  <si>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</si>
  <si>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</si>
  <si>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</si>
  <si>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</si>
  <si>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</si>
  <si>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</si>
  <si>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</si>
  <si>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</si>
  <si>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</si>
  <si>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</si>
  <si>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</si>
  <si>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</si>
  <si>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</si>
  <si>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</si>
  <si>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</si>
  <si>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</si>
  <si>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</si>
  <si>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</si>
  <si>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</si>
  <si>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</si>
  <si>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</si>
  <si>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</si>
  <si>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</si>
  <si>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</si>
  <si>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</si>
  <si>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</si>
  <si>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</si>
  <si>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</si>
  <si>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</si>
  <si>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</si>
  <si>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</si>
  <si>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</si>
  <si>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</si>
  <si>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</si>
  <si>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</si>
  <si>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</si>
  <si>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</si>
  <si>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</si>
  <si>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</si>
  <si>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</si>
  <si>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</si>
  <si>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</si>
  <si>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</si>
  <si>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</si>
  <si>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</si>
  <si>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</si>
  <si>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</si>
  <si>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</si>
  <si>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</si>
  <si>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</si>
  <si>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</si>
  <si>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</si>
  <si>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</si>
  <si>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</si>
  <si>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</si>
  <si>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</si>
  <si>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</si>
  <si>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</si>
  <si>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</si>
  <si>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</si>
  <si>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</si>
  <si>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</si>
  <si>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</si>
  <si>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</si>
  <si>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</si>
  <si>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</si>
  <si>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</si>
  <si>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</si>
  <si>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</si>
  <si>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</si>
  <si>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</si>
  <si>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</si>
  <si>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</si>
  <si>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</si>
  <si>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</si>
  <si>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</si>
  <si>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</si>
  <si>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</si>
  <si>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</si>
  <si>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</si>
  <si>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</si>
  <si>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</si>
  <si>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</si>
  <si>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</si>
  <si>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</si>
  <si>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</si>
  <si>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</si>
  <si>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</si>
  <si>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</si>
  <si>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</si>
  <si>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</si>
  <si>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</si>
  <si>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</si>
  <si>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</si>
  <si>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</si>
  <si>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</si>
  <si>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</si>
  <si>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</si>
  <si>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</si>
  <si>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</si>
  <si>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</si>
  <si>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</si>
  <si>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</si>
  <si>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</si>
  <si>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</si>
  <si>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</si>
  <si>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</si>
  <si>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</si>
  <si>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</si>
  <si>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</si>
  <si>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</si>
  <si>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</si>
  <si>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</si>
  <si>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</si>
  <si>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</si>
  <si>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</si>
  <si>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</si>
  <si>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</si>
  <si>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</si>
  <si>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</si>
  <si>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</si>
  <si>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</si>
  <si>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</si>
  <si>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</si>
  <si>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</si>
  <si>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</si>
  <si>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</si>
  <si>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</si>
  <si>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</si>
  <si>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</si>
  <si>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</si>
  <si>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</si>
  <si>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</si>
  <si>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</si>
  <si>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</si>
  <si>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</si>
  <si>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</si>
  <si>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</si>
  <si>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</si>
  <si>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</si>
  <si>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</si>
  <si>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</si>
  <si>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</si>
  <si>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</si>
  <si>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</si>
  <si>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</si>
  <si>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</si>
  <si>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</si>
  <si>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</si>
  <si>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</si>
  <si>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</si>
  <si>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</si>
  <si>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</si>
  <si>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</si>
  <si>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</si>
  <si>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</si>
  <si>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</si>
  <si>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</si>
  <si>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</si>
  <si>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</si>
  <si>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</si>
  <si>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</si>
  <si>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</si>
  <si>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</si>
  <si>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</si>
  <si>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</si>
  <si>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</si>
  <si>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</si>
  <si>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</si>
  <si>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</si>
  <si>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</si>
  <si>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</si>
  <si>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</si>
  <si>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</si>
  <si>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</si>
  <si>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</si>
  <si>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</si>
  <si>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</si>
  <si>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</si>
  <si>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</si>
  <si>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</si>
  <si>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</si>
  <si>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</si>
  <si>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</si>
  <si>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</si>
  <si>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</si>
  <si>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</si>
  <si>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</si>
  <si>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</si>
  <si>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</si>
  <si>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</si>
  <si>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</si>
  <si>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</si>
  <si>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</si>
  <si>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</si>
  <si>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</si>
  <si>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</si>
  <si>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</si>
  <si>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</si>
  <si>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</si>
  <si>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</si>
  <si>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</si>
  <si>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</si>
  <si>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</si>
  <si>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</si>
  <si>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</si>
  <si>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</si>
  <si>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</si>
  <si>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</si>
  <si>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</si>
  <si>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</si>
  <si>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</si>
  <si>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</si>
  <si>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</si>
  <si>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</si>
  <si>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</si>
  <si>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</si>
  <si>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</si>
  <si>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</si>
  <si>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</si>
  <si>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</si>
  <si>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</si>
  <si>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</si>
  <si>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</si>
  <si>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</si>
  <si>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</si>
  <si>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</si>
  <si>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</si>
  <si>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</si>
  <si>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</si>
  <si>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</si>
  <si>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</si>
  <si>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</si>
  <si>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</si>
  <si>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</si>
  <si>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</si>
  <si>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</si>
  <si>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</si>
  <si>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</si>
  <si>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</si>
  <si>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</si>
  <si>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</si>
  <si>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</si>
  <si>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</si>
  <si>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</si>
  <si>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</si>
  <si>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</si>
  <si>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</si>
  <si>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</si>
  <si>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</si>
  <si>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</si>
  <si>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</si>
  <si>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</si>
  <si>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</si>
  <si>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</si>
  <si>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</si>
  <si>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</si>
  <si>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</si>
  <si>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</si>
  <si>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</si>
  <si>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</si>
  <si>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</si>
  <si>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</si>
  <si>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</si>
  <si>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</si>
  <si>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</si>
  <si>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</si>
  <si>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</si>
  <si>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</si>
  <si>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</si>
  <si>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</si>
  <si>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</si>
  <si>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</si>
  <si>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</si>
  <si>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</si>
  <si>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</si>
  <si>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</si>
  <si>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</si>
  <si>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</si>
  <si>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</si>
  <si>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</si>
  <si>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</si>
  <si>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</si>
  <si>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</si>
  <si>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</si>
  <si>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</si>
  <si>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</si>
  <si>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</si>
  <si>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</si>
  <si>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</si>
  <si>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</si>
  <si>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</si>
  <si>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</si>
  <si>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</si>
  <si>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</si>
  <si>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</si>
  <si>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</si>
  <si>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</si>
  <si>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</si>
  <si>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</si>
  <si>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</si>
  <si>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</si>
  <si>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</si>
  <si>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</si>
  <si>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</si>
  <si>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</si>
  <si>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</si>
  <si>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</si>
  <si>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</si>
  <si>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</si>
  <si>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</si>
  <si>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</si>
  <si>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</si>
  <si>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</si>
  <si>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</si>
  <si>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</si>
  <si>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</si>
  <si>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</si>
  <si>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</si>
  <si>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</si>
  <si>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</si>
  <si>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</si>
  <si>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</si>
  <si>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</si>
  <si>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</si>
  <si>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</si>
  <si>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</si>
  <si>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</si>
  <si>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</si>
  <si>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</si>
  <si>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</si>
  <si>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</si>
  <si>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</si>
  <si>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</si>
  <si>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</si>
  <si>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</si>
  <si>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</si>
  <si>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</si>
  <si>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</si>
  <si>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</si>
  <si>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</si>
  <si>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</si>
  <si>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</si>
  <si>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</si>
  <si>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</si>
  <si>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</si>
  <si>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</si>
  <si>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</si>
  <si>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</si>
  <si>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</si>
  <si>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</si>
  <si>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</si>
  <si>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</si>
  <si>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</si>
  <si>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</si>
  <si>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</si>
  <si>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</si>
  <si>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</si>
  <si>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</si>
  <si>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</si>
  <si>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</si>
  <si>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</si>
  <si>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</si>
  <si>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</si>
  <si>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</si>
  <si>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</si>
  <si>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</si>
  <si>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</si>
  <si>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</si>
  <si>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</si>
  <si>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</si>
  <si>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</si>
  <si>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</si>
  <si>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</si>
  <si>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</si>
  <si>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</si>
  <si>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</si>
  <si>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</si>
  <si>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</si>
  <si>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</si>
  <si>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</si>
  <si>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</si>
  <si>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</si>
  <si>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</si>
  <si>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</si>
  <si>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</si>
  <si>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</si>
  <si>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</si>
  <si>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</si>
  <si>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</si>
  <si>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</si>
  <si>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</si>
  <si>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</si>
  <si>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</si>
  <si>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</si>
  <si>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</si>
  <si>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</si>
  <si>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</si>
  <si>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</si>
  <si>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</si>
  <si>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</si>
  <si>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</si>
  <si>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</si>
  <si>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</si>
  <si>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</si>
  <si>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</si>
  <si>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</si>
  <si>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</si>
  <si>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</si>
  <si>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</si>
  <si>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</si>
  <si>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</si>
  <si>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</si>
  <si>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</si>
  <si>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</si>
  <si>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</si>
  <si>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</si>
  <si>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</si>
  <si>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</si>
  <si>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</si>
  <si>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</si>
  <si>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</si>
  <si>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</si>
  <si>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</si>
  <si>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</si>
  <si>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</si>
  <si>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</si>
  <si>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</si>
  <si>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</si>
  <si>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</si>
  <si>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</si>
  <si>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</si>
  <si>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</si>
  <si>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</si>
  <si>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</si>
  <si>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</si>
  <si>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</si>
  <si>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</si>
  <si>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</si>
  <si>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</si>
  <si>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</si>
  <si>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</si>
  <si>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</si>
  <si>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</si>
  <si>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</si>
  <si>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</si>
  <si>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</si>
  <si>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</si>
  <si>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</si>
  <si>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</si>
  <si>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</si>
  <si>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</si>
  <si>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</si>
  <si>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</si>
  <si>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</si>
  <si>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</si>
  <si>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</si>
  <si>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</si>
  <si>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</si>
  <si>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</si>
  <si>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</si>
  <si>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</si>
  <si>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</si>
  <si>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</si>
  <si>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</si>
  <si>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</si>
  <si>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</si>
  <si>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</si>
  <si>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</si>
  <si>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</si>
  <si>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</si>
  <si>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</si>
  <si>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</si>
  <si>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</si>
  <si>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</si>
  <si>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</si>
  <si>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</si>
  <si>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</si>
  <si>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</si>
  <si>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</si>
  <si>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</si>
  <si>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</si>
  <si>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</si>
  <si>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</si>
  <si>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</si>
  <si>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</si>
  <si>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</si>
  <si>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</si>
  <si>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</si>
  <si>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</si>
  <si>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</si>
  <si>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</si>
  <si>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</si>
  <si>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</si>
  <si>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</si>
  <si>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</si>
  <si>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</si>
  <si>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</si>
  <si>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</si>
  <si>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</si>
  <si>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</si>
  <si>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</si>
  <si>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</si>
  <si>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</si>
  <si>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</si>
  <si>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</si>
  <si>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</si>
  <si>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</si>
  <si>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</si>
  <si>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</si>
  <si>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</si>
  <si>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</si>
  <si>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</si>
  <si>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</si>
  <si>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</si>
  <si>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</si>
  <si>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</si>
  <si>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</si>
  <si>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</si>
  <si>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</si>
  <si>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</si>
  <si>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</si>
  <si>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</si>
  <si>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</si>
  <si>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</si>
  <si>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</si>
  <si>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</si>
  <si>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</si>
  <si>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</si>
  <si>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</si>
  <si>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</si>
  <si>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</si>
  <si>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</si>
  <si>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</si>
  <si>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</si>
  <si>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</si>
  <si>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</si>
  <si>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</si>
  <si>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</si>
  <si>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</si>
  <si>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</si>
  <si>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</si>
  <si>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</si>
  <si>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</si>
  <si>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</si>
  <si>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</si>
  <si>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</si>
  <si>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</si>
  <si>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</si>
  <si>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</si>
  <si>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</si>
  <si>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</si>
  <si>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</si>
  <si>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</si>
  <si>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</si>
  <si>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</si>
  <si>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</si>
  <si>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</si>
  <si>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</si>
  <si>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</si>
  <si>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</si>
  <si>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</si>
  <si>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</si>
  <si>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</si>
  <si>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</si>
  <si>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</si>
  <si>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</si>
  <si>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</si>
  <si>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</si>
  <si>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</si>
  <si>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</si>
  <si>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</si>
  <si>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</si>
  <si>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</si>
  <si>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</si>
  <si>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</si>
  <si>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</si>
  <si>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</si>
  <si>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</si>
  <si>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</si>
  <si>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</si>
  <si>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</si>
  <si>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</si>
  <si>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</si>
  <si>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</si>
  <si>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</si>
  <si>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</si>
  <si>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</si>
  <si>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</si>
  <si>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</si>
  <si>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</si>
  <si>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</si>
  <si>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</si>
  <si>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</si>
  <si>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</si>
  <si>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</si>
  <si>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</si>
  <si>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</si>
  <si>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</si>
  <si>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</si>
  <si>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</si>
  <si>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</si>
  <si>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</si>
  <si>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</si>
  <si>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</si>
  <si>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</si>
  <si>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</si>
  <si>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</si>
  <si>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</si>
  <si>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</si>
  <si>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</si>
  <si>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</si>
  <si>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</si>
  <si>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</si>
  <si>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</si>
  <si>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</si>
  <si>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</si>
  <si>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</si>
  <si>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</si>
  <si>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</si>
  <si>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</si>
  <si>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</si>
  <si>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</si>
  <si>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</si>
  <si>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</si>
  <si>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</si>
  <si>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</si>
  <si>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</si>
  <si>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</si>
  <si>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</si>
  <si>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</si>
  <si>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</si>
  <si>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</si>
  <si>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</si>
  <si>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</si>
  <si>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</si>
  <si>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</si>
  <si>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</si>
  <si>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</si>
  <si>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</si>
  <si>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</si>
  <si>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</si>
  <si>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</si>
  <si>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</si>
  <si>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</si>
  <si>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</si>
  <si>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</si>
  <si>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</si>
  <si>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</si>
  <si>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</si>
  <si>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</si>
  <si>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</si>
  <si>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</si>
  <si>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</si>
  <si>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</si>
  <si>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</si>
  <si>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</si>
  <si>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</si>
  <si>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</si>
  <si>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</si>
  <si>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</si>
  <si>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</si>
  <si>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</si>
  <si>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</si>
  <si>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</si>
  <si>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</si>
  <si>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</si>
  <si>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</si>
  <si>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</si>
  <si>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</si>
  <si>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</si>
  <si>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</si>
  <si>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</si>
  <si>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</si>
  <si>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</si>
  <si>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</si>
  <si>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</si>
  <si>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</si>
  <si>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</si>
  <si>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</si>
  <si>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</si>
  <si>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</si>
  <si>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</si>
  <si>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</si>
  <si>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</si>
  <si>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</si>
  <si>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</si>
  <si>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</si>
  <si>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</si>
  <si>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</si>
  <si>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</si>
  <si>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</si>
  <si>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</si>
  <si>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</si>
  <si>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</si>
  <si>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</si>
  <si>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</si>
  <si>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</si>
  <si>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</si>
  <si>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</si>
  <si>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</si>
  <si>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</si>
  <si>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</si>
  <si>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</si>
  <si>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</si>
  <si>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</si>
  <si>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</si>
  <si>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</si>
  <si>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</si>
  <si>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</si>
  <si>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</si>
  <si>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</si>
  <si>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</si>
  <si>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</si>
  <si>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</si>
  <si>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</si>
  <si>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</si>
  <si>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</si>
  <si>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</si>
  <si>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</si>
  <si>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</si>
  <si>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</si>
  <si>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</si>
  <si>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</si>
  <si>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</si>
  <si>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</si>
  <si>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</si>
  <si>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</si>
  <si>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</si>
  <si>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</si>
  <si>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</si>
  <si>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</si>
  <si>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</si>
  <si>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</si>
  <si>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</si>
  <si>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</si>
  <si>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</si>
  <si>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</si>
  <si>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</si>
  <si>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</si>
  <si>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</si>
  <si>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</si>
  <si>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</si>
  <si>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</si>
  <si>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</si>
  <si>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</si>
  <si>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</si>
  <si>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</si>
  <si>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</si>
  <si>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</si>
  <si>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</si>
  <si>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</si>
  <si>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</si>
  <si>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</si>
  <si>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</si>
  <si>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</si>
  <si>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</si>
  <si>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</si>
  <si>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</si>
  <si>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</si>
  <si>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</si>
  <si>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</si>
  <si>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</si>
  <si>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</si>
  <si>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</si>
  <si>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</si>
  <si>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</si>
  <si>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</si>
  <si>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</si>
  <si>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</si>
  <si>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</si>
  <si>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</si>
  <si>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</si>
  <si>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</si>
  <si>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</si>
  <si>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</si>
  <si>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</si>
  <si>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</si>
  <si>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</si>
  <si>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</si>
  <si>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</si>
  <si>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</si>
  <si>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</si>
  <si>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</si>
  <si>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</si>
  <si>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</si>
  <si>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</si>
  <si>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</si>
  <si>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</si>
  <si>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</si>
  <si>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</si>
  <si>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</si>
  <si>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</si>
  <si>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</si>
  <si>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</si>
  <si>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</si>
  <si>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</si>
  <si>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</si>
  <si>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</si>
  <si>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</si>
  <si>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</si>
  <si>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</si>
  <si>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</si>
  <si>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</si>
  <si>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</si>
  <si>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</si>
  <si>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</si>
  <si>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</si>
  <si>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</si>
  <si>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</si>
  <si>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</si>
  <si>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</si>
  <si>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</si>
  <si>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</si>
  <si>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</si>
  <si>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</si>
  <si>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</si>
  <si>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</si>
  <si>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</si>
  <si>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</si>
  <si>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</si>
  <si>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</si>
  <si>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</si>
  <si>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</si>
  <si>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</si>
  <si>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</si>
  <si>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</si>
  <si>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</si>
  <si>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</si>
  <si>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</si>
  <si>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</si>
  <si>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</si>
  <si>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</si>
  <si>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</si>
  <si>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</si>
  <si>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</si>
  <si>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</si>
  <si>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</si>
  <si>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</si>
  <si>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</si>
  <si>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</si>
  <si>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</si>
  <si>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</si>
  <si>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</si>
  <si>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</si>
  <si>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</si>
  <si>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</si>
  <si>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</si>
  <si>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</si>
  <si>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</si>
  <si>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</si>
  <si>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</si>
  <si>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</si>
  <si>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</si>
  <si>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</si>
  <si>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</si>
  <si>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</si>
  <si>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</si>
  <si>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</si>
  <si>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</si>
  <si>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</si>
  <si>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</si>
  <si>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</si>
  <si>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</si>
  <si>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</si>
  <si>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</si>
  <si>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</si>
  <si>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</si>
  <si>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</si>
  <si>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</si>
  <si>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</si>
  <si>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</si>
  <si>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</si>
  <si>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</si>
  <si>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</si>
  <si>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</si>
  <si>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</si>
  <si>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</si>
  <si>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</si>
  <si>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</si>
  <si>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</si>
  <si>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</si>
  <si>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</si>
  <si>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</si>
  <si>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</si>
  <si>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</si>
  <si>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</si>
  <si>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</si>
  <si>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</si>
  <si>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</si>
  <si>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</si>
  <si>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</si>
  <si>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</si>
  <si>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</si>
  <si>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</si>
  <si>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</si>
  <si>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</si>
  <si>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</si>
  <si>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</si>
  <si>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</si>
  <si>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</si>
  <si>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</si>
  <si>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</si>
  <si>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</si>
  <si>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</si>
  <si>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</si>
  <si>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</si>
  <si>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</si>
  <si>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</si>
  <si>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</si>
  <si>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</si>
  <si>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</si>
  <si>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</si>
  <si>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</si>
  <si>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</si>
  <si>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</si>
  <si>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</si>
  <si>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</si>
  <si>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</si>
  <si>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</si>
  <si>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</si>
  <si>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</si>
  <si>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</si>
  <si>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</si>
  <si>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</si>
  <si>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</si>
  <si>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</si>
  <si>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</si>
  <si>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</si>
  <si>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</si>
  <si>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</si>
  <si>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</si>
  <si>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</si>
  <si>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</si>
  <si>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</si>
  <si>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</si>
  <si>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</si>
  <si>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</si>
  <si>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</si>
  <si>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</si>
  <si>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</si>
  <si>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</si>
  <si>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</si>
  <si>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</si>
  <si>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</si>
  <si>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</si>
  <si>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</si>
  <si>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</si>
  <si>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</si>
  <si>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</si>
  <si>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</si>
  <si>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</si>
  <si>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</si>
  <si>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</si>
  <si>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</si>
  <si>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</si>
  <si>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</si>
  <si>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</si>
  <si>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</si>
  <si>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</si>
  <si>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</si>
  <si>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</si>
  <si>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</si>
  <si>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</si>
  <si>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</si>
  <si>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</si>
  <si>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</si>
  <si>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</si>
  <si>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</si>
  <si>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</si>
  <si>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</si>
  <si>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</si>
  <si>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</si>
  <si>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</si>
  <si>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</si>
  <si>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</si>
  <si>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</si>
  <si>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</si>
  <si>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</si>
  <si>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</si>
  <si>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</si>
  <si>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</si>
  <si>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</si>
  <si>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</si>
  <si>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</si>
  <si>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</si>
  <si>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</si>
  <si>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</si>
  <si>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</si>
  <si>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</si>
  <si>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</si>
  <si>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</si>
  <si>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</si>
  <si>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</si>
  <si>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</si>
  <si>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</si>
  <si>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</si>
  <si>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</si>
  <si>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</si>
  <si>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</si>
  <si>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</si>
  <si>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</si>
  <si>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</si>
  <si>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</si>
  <si>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</si>
  <si>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</si>
  <si>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</si>
  <si>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</si>
  <si>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</si>
  <si>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</si>
  <si>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</si>
  <si>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</si>
  <si>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</si>
  <si>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</si>
  <si>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</si>
  <si>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</si>
  <si>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</si>
  <si>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</si>
  <si>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</si>
  <si>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</si>
  <si>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</si>
  <si>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</si>
  <si>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</si>
  <si>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</si>
  <si>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</si>
  <si>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</si>
  <si>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</si>
  <si>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</si>
  <si>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</si>
  <si>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</si>
  <si>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</si>
  <si>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</si>
  <si>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</si>
  <si>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</si>
  <si>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</si>
  <si>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</si>
  <si>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</si>
  <si>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</si>
  <si>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</si>
  <si>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</si>
  <si>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</si>
  <si>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</si>
  <si>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</si>
  <si>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</si>
  <si>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</si>
  <si>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</si>
  <si>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</si>
  <si>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</si>
  <si>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</si>
  <si>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</si>
  <si>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</si>
  <si>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</si>
  <si>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</si>
  <si>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</si>
  <si>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</si>
  <si>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</si>
  <si>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</si>
  <si>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</si>
  <si>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</si>
  <si>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</si>
  <si>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</si>
  <si>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</si>
  <si>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</si>
  <si>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</si>
  <si>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</si>
  <si>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</si>
  <si>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</si>
  <si>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</si>
  <si>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</si>
  <si>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</si>
  <si>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</si>
  <si>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</si>
  <si>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</si>
  <si>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</si>
  <si>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</si>
  <si>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</si>
  <si>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</si>
  <si>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</si>
  <si>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</si>
  <si>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</si>
  <si>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</si>
  <si>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</si>
  <si>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</si>
  <si>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</si>
  <si>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</si>
  <si>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</si>
  <si>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</si>
  <si>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</si>
  <si>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</si>
  <si>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</si>
  <si>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</si>
  <si>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</si>
  <si>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</si>
  <si>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</si>
  <si>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</si>
  <si>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</si>
  <si>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</si>
  <si>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</si>
  <si>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</si>
  <si>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</si>
  <si>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</si>
  <si>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</si>
  <si>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</si>
  <si>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</si>
  <si>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</si>
  <si>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</si>
  <si>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</si>
  <si>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</si>
  <si>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</si>
  <si>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</si>
  <si>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</si>
  <si>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</si>
  <si>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</si>
  <si>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</si>
  <si>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</si>
  <si>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</si>
  <si>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</si>
  <si>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</si>
  <si>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</si>
  <si>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</si>
  <si>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</si>
  <si>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</si>
  <si>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</si>
  <si>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</si>
  <si>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</si>
  <si>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</si>
  <si>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</si>
  <si>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</si>
  <si>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</si>
  <si>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</si>
  <si>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</si>
  <si>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</si>
  <si>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</si>
  <si>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</si>
  <si>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</si>
  <si>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</si>
  <si>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</si>
  <si>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</si>
  <si>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</si>
  <si>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</si>
  <si>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</si>
  <si>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</si>
  <si>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</si>
  <si>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</si>
  <si>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</si>
  <si>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</si>
  <si>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</si>
  <si>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</si>
  <si>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</si>
  <si>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</si>
  <si>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</si>
  <si>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</si>
  <si>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</si>
  <si>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</si>
  <si>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</si>
  <si>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</si>
  <si>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</si>
  <si>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</si>
  <si>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</si>
  <si>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</si>
  <si>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</si>
  <si>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</si>
  <si>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</si>
  <si>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</si>
  <si>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</si>
  <si>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</si>
  <si>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</si>
  <si>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</si>
  <si>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</si>
  <si>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</si>
  <si>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</si>
  <si>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</si>
  <si>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</si>
  <si>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</si>
  <si>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</si>
  <si>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</si>
  <si>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</si>
  <si>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</si>
  <si>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</si>
  <si>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</si>
  <si>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</si>
  <si>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</si>
  <si>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</si>
  <si>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</si>
  <si>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</si>
  <si>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</si>
  <si>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</si>
  <si>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</si>
  <si>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</si>
  <si>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</si>
  <si>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</si>
  <si>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</si>
  <si>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</si>
  <si>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</si>
  <si>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</si>
  <si>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</si>
  <si>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</si>
  <si>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</si>
  <si>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</si>
  <si>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</si>
  <si>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</si>
  <si>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</si>
  <si>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</si>
  <si>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</si>
  <si>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</si>
  <si>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</si>
  <si>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</si>
  <si>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</si>
  <si>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</si>
  <si>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</si>
  <si>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</si>
  <si>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</si>
  <si>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</si>
  <si>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</si>
  <si>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</si>
  <si>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</si>
  <si>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</si>
  <si>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</si>
  <si>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</si>
  <si>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</si>
  <si>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</si>
  <si>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</si>
  <si>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</si>
  <si>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</si>
  <si>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</si>
  <si>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</si>
  <si>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</si>
  <si>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</si>
  <si>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</si>
  <si>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</si>
  <si>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</si>
  <si>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</si>
  <si>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</si>
  <si>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</si>
  <si>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</si>
  <si>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</si>
  <si>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</si>
  <si>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</si>
  <si>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</si>
  <si>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</si>
  <si>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</si>
  <si>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</si>
  <si>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</si>
  <si>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</si>
  <si>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</si>
  <si>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</si>
  <si>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</si>
  <si>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</si>
  <si>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</si>
  <si>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</si>
  <si>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</si>
  <si>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</si>
  <si>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</si>
  <si>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</si>
  <si>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</si>
  <si>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</si>
  <si>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</si>
  <si>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</si>
  <si>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</si>
  <si>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</si>
  <si>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</si>
  <si>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</si>
  <si>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</si>
  <si>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</si>
  <si>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</si>
  <si>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</si>
  <si>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</si>
  <si>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</si>
  <si>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</si>
  <si>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</si>
  <si>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</si>
  <si>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</si>
  <si>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</si>
  <si>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</si>
  <si>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</si>
  <si>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</si>
  <si>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</si>
  <si>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</si>
  <si>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</si>
  <si>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</si>
  <si>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</si>
  <si>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</si>
  <si>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</si>
  <si>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</si>
  <si>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</si>
  <si>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</si>
  <si>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</si>
  <si>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</si>
  <si>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</si>
  <si>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</si>
  <si>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</si>
  <si>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</si>
  <si>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</si>
  <si>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</si>
  <si>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</si>
  <si>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</si>
  <si>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</si>
  <si>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</si>
  <si>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</si>
  <si>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</si>
  <si>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</si>
  <si>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</si>
  <si>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</si>
  <si>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</si>
  <si>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</si>
  <si>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</si>
  <si>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</si>
  <si>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</si>
  <si>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</si>
  <si>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</si>
  <si>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</si>
  <si>
    <t>гр. София, ул. Златовръх 1</t>
  </si>
  <si>
    <t>ДФ АДВАНС ИНВЕСТ</t>
  </si>
  <si>
    <t>05-1134</t>
  </si>
  <si>
    <t>131187474</t>
  </si>
  <si>
    <t>Средногодишна нетна стойност на активите *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</si>
  <si>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</si>
  <si>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</si>
  <si>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</si>
  <si>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DI.1.0.0.0.0.17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</si>
</sst>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  <numFmt numFmtId="196" formatCode="dd/mm/yyyy\ hh:mm:ss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/>
      <protection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1350</v>
      </c>
    </row>
    <row r="12" spans="2:3" ht="15.75">
      <c r="B12" s="7" t="s">
        <v>216</v>
      </c>
      <c r="C12" s="161" t="s">
        <v>1351</v>
      </c>
    </row>
    <row r="13" spans="2:3" ht="15.75">
      <c r="B13" s="7" t="s">
        <v>217</v>
      </c>
      <c r="C13" s="161" t="s">
        <v>1352</v>
      </c>
    </row>
    <row r="14" spans="2:3" ht="15.75">
      <c r="B14" s="7" t="s">
        <v>218</v>
      </c>
      <c r="C14" s="161" t="s">
        <v>1339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1340</v>
      </c>
    </row>
    <row r="17" spans="2:3" ht="15.75">
      <c r="B17" s="10" t="s">
        <v>221</v>
      </c>
      <c r="C17" s="282" t="s">
        <v>1341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1342</v>
      </c>
    </row>
    <row r="21" spans="2:3" ht="15.75">
      <c r="B21" s="7" t="s">
        <v>216</v>
      </c>
      <c r="C21" s="161" t="s">
        <v>1343</v>
      </c>
    </row>
    <row r="22" spans="2:3" ht="15.75">
      <c r="B22" s="7" t="s">
        <v>217</v>
      </c>
      <c r="C22" s="161" t="s">
        <v>1344</v>
      </c>
    </row>
    <row r="23" spans="2:3" ht="15.75">
      <c r="B23" s="7" t="s">
        <v>224</v>
      </c>
      <c r="C23" s="161" t="s">
        <v>1345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1346</v>
      </c>
    </row>
    <row r="27" spans="2:3" ht="15.75">
      <c r="B27" s="10" t="s">
        <v>227</v>
      </c>
      <c r="C27" s="162" t="s">
        <v>1347</v>
      </c>
    </row>
    <row r="28" spans="2:3" ht="15.75">
      <c r="B28" s="10" t="s">
        <v>220</v>
      </c>
      <c r="C28" s="162" t="s">
        <v>1340</v>
      </c>
    </row>
    <row r="29" spans="2:3" ht="15.75">
      <c r="B29" s="10" t="s">
        <v>221</v>
      </c>
      <c r="C29" s="282" t="s">
        <v>1348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C40" sqref="C4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ИНВЕСТ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6235516</v>
      </c>
      <c r="H11" s="145">
        <v>6258025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-267873</v>
      </c>
      <c r="H13" s="127">
        <v>-276693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>
        <v>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10793282</v>
      </c>
      <c r="H15" s="127">
        <v>10793282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10525409</v>
      </c>
      <c r="H16" s="146">
        <f>SUM(H13:H15)</f>
        <v>10516589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-8453482</v>
      </c>
      <c r="H18" s="138">
        <f>SUM(H19:H20)</f>
        <v>-9060065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2132956</v>
      </c>
      <c r="H19" s="127">
        <v>1526373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-10586438</v>
      </c>
      <c r="H20" s="127">
        <v>-10586438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606583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573494</v>
      </c>
      <c r="D22" s="127">
        <v>593982</v>
      </c>
      <c r="E22" s="166" t="s">
        <v>924</v>
      </c>
      <c r="F22" s="126" t="s">
        <v>925</v>
      </c>
      <c r="G22" s="127">
        <v>-1139824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-9593306</v>
      </c>
      <c r="H23" s="146">
        <f>H19+H21+H20+H22</f>
        <v>-8453482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7167619</v>
      </c>
      <c r="H24" s="146">
        <f>H11+H16+H23</f>
        <v>8321132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573494</v>
      </c>
      <c r="D25" s="146">
        <f>SUM(D21:D24)</f>
        <v>593982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6472181</v>
      </c>
      <c r="D27" s="138">
        <f>SUM(D28:D31)</f>
        <v>7728995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6472181</v>
      </c>
      <c r="D28" s="127">
        <v>7728995</v>
      </c>
      <c r="E28" s="71" t="s">
        <v>103</v>
      </c>
      <c r="F28" s="156" t="s">
        <v>186</v>
      </c>
      <c r="G28" s="138">
        <f>SUM(G29:G31)</f>
        <v>18389</v>
      </c>
      <c r="H28" s="138">
        <f>SUM(H29:H31)</f>
        <v>16782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1341</v>
      </c>
      <c r="H29" s="152">
        <v>1141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17048</v>
      </c>
      <c r="H30" s="152">
        <v>15641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>
        <v>4700</v>
      </c>
    </row>
    <row r="37" spans="1:8" ht="15.75">
      <c r="A37" s="75" t="s">
        <v>12</v>
      </c>
      <c r="B37" s="126" t="s">
        <v>165</v>
      </c>
      <c r="C37" s="137">
        <f>SUM(C32:C36)+C27</f>
        <v>6472181</v>
      </c>
      <c r="D37" s="137">
        <f>SUM(D32:D36)+D27</f>
        <v>7728995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97</v>
      </c>
      <c r="H38" s="152">
        <v>94</v>
      </c>
    </row>
    <row r="39" spans="1:8" ht="15.75">
      <c r="A39" s="71" t="s">
        <v>112</v>
      </c>
      <c r="B39" s="156" t="s">
        <v>166</v>
      </c>
      <c r="C39" s="152">
        <v>43</v>
      </c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>
        <v>75059</v>
      </c>
      <c r="D40" s="152">
        <v>14863</v>
      </c>
      <c r="E40" s="75" t="s">
        <v>34</v>
      </c>
      <c r="F40" s="157" t="s">
        <v>198</v>
      </c>
      <c r="G40" s="153">
        <f>SUM(G32:G39)+G28+G27</f>
        <v>18486</v>
      </c>
      <c r="H40" s="153">
        <f>SUM(H32:H39)+H28+H27</f>
        <v>21576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65021</v>
      </c>
      <c r="D42" s="152">
        <v>4868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140123</v>
      </c>
      <c r="D43" s="153">
        <f>SUM(D39:D42)</f>
        <v>19731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307</v>
      </c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7186105</v>
      </c>
      <c r="D45" s="153">
        <f>D25+D37+D43+D44</f>
        <v>8342708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6">
        <f>C18+C45</f>
        <v>7186105</v>
      </c>
      <c r="D47" s="366">
        <f>D18+D45</f>
        <v>8342708</v>
      </c>
      <c r="E47" s="158" t="s">
        <v>35</v>
      </c>
      <c r="F47" s="121" t="s">
        <v>199</v>
      </c>
      <c r="G47" s="367">
        <f>G24+G40</f>
        <v>7186105</v>
      </c>
      <c r="H47" s="367">
        <f>H24+H40</f>
        <v>8342708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0">
      <selection activeCell="G25" sqref="G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ИНВЕСТ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44040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105979</v>
      </c>
      <c r="H12" s="139">
        <v>180299</v>
      </c>
      <c r="I12" s="77"/>
    </row>
    <row r="13" spans="1:9" s="70" customFormat="1" ht="31.5">
      <c r="A13" s="81" t="s">
        <v>886</v>
      </c>
      <c r="B13" s="171" t="s">
        <v>757</v>
      </c>
      <c r="C13" s="139">
        <v>4689</v>
      </c>
      <c r="D13" s="139">
        <v>5977</v>
      </c>
      <c r="E13" s="81" t="s">
        <v>889</v>
      </c>
      <c r="F13" s="171" t="s">
        <v>774</v>
      </c>
      <c r="G13" s="139">
        <v>18347</v>
      </c>
      <c r="H13" s="139">
        <v>3514</v>
      </c>
      <c r="I13" s="77"/>
    </row>
    <row r="14" spans="1:9" s="70" customFormat="1" ht="31.5">
      <c r="A14" s="81" t="s">
        <v>887</v>
      </c>
      <c r="B14" s="171" t="s">
        <v>758</v>
      </c>
      <c r="C14" s="139">
        <v>8689411</v>
      </c>
      <c r="D14" s="139">
        <v>5512732</v>
      </c>
      <c r="E14" s="81" t="s">
        <v>890</v>
      </c>
      <c r="F14" s="171" t="s">
        <v>775</v>
      </c>
      <c r="G14" s="139">
        <v>7590944</v>
      </c>
      <c r="H14" s="139">
        <v>5611792</v>
      </c>
      <c r="I14" s="77"/>
    </row>
    <row r="15" spans="1:9" s="70" customFormat="1" ht="31.5">
      <c r="A15" s="81" t="s">
        <v>888</v>
      </c>
      <c r="B15" s="171" t="s">
        <v>759</v>
      </c>
      <c r="C15" s="139">
        <v>94828</v>
      </c>
      <c r="D15" s="139">
        <v>157023</v>
      </c>
      <c r="E15" s="81" t="s">
        <v>891</v>
      </c>
      <c r="F15" s="171" t="s">
        <v>776</v>
      </c>
      <c r="G15" s="139">
        <v>64262</v>
      </c>
      <c r="H15" s="139">
        <v>120848</v>
      </c>
      <c r="I15" s="77"/>
    </row>
    <row r="16" spans="1:9" s="70" customFormat="1" ht="15.75">
      <c r="A16" s="81" t="s">
        <v>915</v>
      </c>
      <c r="B16" s="171" t="s">
        <v>760</v>
      </c>
      <c r="C16" s="139">
        <v>19670</v>
      </c>
      <c r="D16" s="139">
        <v>39</v>
      </c>
      <c r="E16" s="86" t="s">
        <v>892</v>
      </c>
      <c r="F16" s="171" t="s">
        <v>777</v>
      </c>
      <c r="G16" s="139">
        <v>314</v>
      </c>
      <c r="H16" s="139">
        <v>882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8808598</v>
      </c>
      <c r="D18" s="142">
        <f>SUM(D12:D16)</f>
        <v>5675771</v>
      </c>
      <c r="E18" s="83" t="s">
        <v>20</v>
      </c>
      <c r="F18" s="172" t="s">
        <v>779</v>
      </c>
      <c r="G18" s="142">
        <f>SUM(G12:G17)</f>
        <v>7779846</v>
      </c>
      <c r="H18" s="142">
        <f>SUM(H12:H17)</f>
        <v>5917335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111071</v>
      </c>
      <c r="D21" s="139">
        <v>115438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>
        <v>48</v>
      </c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111071</v>
      </c>
      <c r="D25" s="142">
        <f>SUM(D20:D24)</f>
        <v>115486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8919669</v>
      </c>
      <c r="D26" s="142">
        <f>D18+D25</f>
        <v>5791257</v>
      </c>
      <c r="E26" s="144" t="s">
        <v>40</v>
      </c>
      <c r="F26" s="172" t="s">
        <v>781</v>
      </c>
      <c r="G26" s="142">
        <f>G18+G25</f>
        <v>7779846</v>
      </c>
      <c r="H26" s="142">
        <f>H18+H25</f>
        <v>5917335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126078</v>
      </c>
      <c r="E27" s="144" t="s">
        <v>787</v>
      </c>
      <c r="F27" s="172" t="s">
        <v>782</v>
      </c>
      <c r="G27" s="164">
        <f>IF((C26-G26)&gt;0,C26-G26,0)</f>
        <v>1139823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126078</v>
      </c>
      <c r="E29" s="144" t="s">
        <v>125</v>
      </c>
      <c r="F29" s="172" t="s">
        <v>783</v>
      </c>
      <c r="G29" s="142">
        <f>G27</f>
        <v>1139823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8919669</v>
      </c>
      <c r="D30" s="142">
        <f>D26+D28+D29</f>
        <v>5917335</v>
      </c>
      <c r="E30" s="144" t="s">
        <v>789</v>
      </c>
      <c r="F30" s="172" t="s">
        <v>784</v>
      </c>
      <c r="G30" s="142">
        <f>G26+G29</f>
        <v>8919669</v>
      </c>
      <c r="H30" s="142">
        <f>H26+H29</f>
        <v>5917335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6" sqref="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ИНВЕСТ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44040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9" t="s">
        <v>58</v>
      </c>
      <c r="B9" s="379" t="s">
        <v>201</v>
      </c>
      <c r="C9" s="379" t="s">
        <v>3</v>
      </c>
      <c r="D9" s="379"/>
      <c r="E9" s="379"/>
      <c r="F9" s="379" t="s">
        <v>4</v>
      </c>
      <c r="G9" s="379"/>
      <c r="H9" s="379"/>
    </row>
    <row r="10" spans="1:8" ht="33" customHeight="1">
      <c r="A10" s="380"/>
      <c r="B10" s="380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168470</v>
      </c>
      <c r="D13" s="316">
        <v>-185375</v>
      </c>
      <c r="E13" s="317">
        <f>SUM(C13:D13)</f>
        <v>-16905</v>
      </c>
      <c r="F13" s="316">
        <v>601073</v>
      </c>
      <c r="G13" s="316">
        <v>-163216</v>
      </c>
      <c r="H13" s="317">
        <f>SUM(F13:G13)</f>
        <v>437857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168470</v>
      </c>
      <c r="D19" s="320">
        <f>SUM(D13:D14,D16:D18)</f>
        <v>-185375</v>
      </c>
      <c r="E19" s="317">
        <f t="shared" si="0"/>
        <v>-16905</v>
      </c>
      <c r="F19" s="320">
        <f>SUM(F13:F14,F16:F18)</f>
        <v>601073</v>
      </c>
      <c r="G19" s="320">
        <f>SUM(G13:G14,G16:G18)</f>
        <v>-163216</v>
      </c>
      <c r="H19" s="317">
        <f t="shared" si="1"/>
        <v>437857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757756</v>
      </c>
      <c r="D21" s="316">
        <v>-682289</v>
      </c>
      <c r="E21" s="317">
        <f>SUM(C21:D21)</f>
        <v>75467</v>
      </c>
      <c r="F21" s="316">
        <v>634615</v>
      </c>
      <c r="G21" s="316">
        <v>-892194</v>
      </c>
      <c r="H21" s="317">
        <f>SUM(F21:G21)</f>
        <v>-257579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271</v>
      </c>
      <c r="D23" s="316">
        <v>-46</v>
      </c>
      <c r="E23" s="317">
        <f t="shared" si="2"/>
        <v>225</v>
      </c>
      <c r="F23" s="316">
        <v>882</v>
      </c>
      <c r="G23" s="316">
        <v>-39</v>
      </c>
      <c r="H23" s="317">
        <f t="shared" si="3"/>
        <v>843</v>
      </c>
    </row>
    <row r="24" spans="1:8" ht="12.75">
      <c r="A24" s="315" t="s">
        <v>902</v>
      </c>
      <c r="B24" s="41" t="s">
        <v>802</v>
      </c>
      <c r="C24" s="316">
        <v>33168</v>
      </c>
      <c r="D24" s="316"/>
      <c r="E24" s="317">
        <f t="shared" si="2"/>
        <v>33168</v>
      </c>
      <c r="F24" s="316">
        <v>107243</v>
      </c>
      <c r="G24" s="316"/>
      <c r="H24" s="317">
        <f t="shared" si="3"/>
        <v>107243</v>
      </c>
    </row>
    <row r="25" spans="1:8" ht="12.75">
      <c r="A25" s="323" t="s">
        <v>903</v>
      </c>
      <c r="B25" s="41" t="s">
        <v>803</v>
      </c>
      <c r="C25" s="316"/>
      <c r="D25" s="316">
        <v>-91706</v>
      </c>
      <c r="E25" s="317">
        <f t="shared" si="2"/>
        <v>-91706</v>
      </c>
      <c r="F25" s="316"/>
      <c r="G25" s="316">
        <v>-93242</v>
      </c>
      <c r="H25" s="317">
        <f t="shared" si="3"/>
        <v>-93242</v>
      </c>
    </row>
    <row r="26" spans="1:8" ht="12.75">
      <c r="A26" s="323" t="s">
        <v>904</v>
      </c>
      <c r="B26" s="41" t="s">
        <v>804</v>
      </c>
      <c r="C26" s="316"/>
      <c r="D26" s="316">
        <v>-11077</v>
      </c>
      <c r="E26" s="317">
        <f t="shared" si="2"/>
        <v>-11077</v>
      </c>
      <c r="F26" s="316"/>
      <c r="G26" s="316">
        <v>-10656</v>
      </c>
      <c r="H26" s="317">
        <f t="shared" si="3"/>
        <v>-10656</v>
      </c>
    </row>
    <row r="27" spans="1:8" ht="12.75">
      <c r="A27" s="319" t="s">
        <v>905</v>
      </c>
      <c r="B27" s="41" t="s">
        <v>805</v>
      </c>
      <c r="C27" s="316"/>
      <c r="D27" s="316">
        <v>-1188</v>
      </c>
      <c r="E27" s="317">
        <f t="shared" si="2"/>
        <v>-1188</v>
      </c>
      <c r="F27" s="316"/>
      <c r="G27" s="316">
        <v>-71</v>
      </c>
      <c r="H27" s="317">
        <f t="shared" si="3"/>
        <v>-71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791195</v>
      </c>
      <c r="D29" s="320">
        <f>SUM(D21:D28)</f>
        <v>-786306</v>
      </c>
      <c r="E29" s="317">
        <f t="shared" si="2"/>
        <v>4889</v>
      </c>
      <c r="F29" s="320">
        <f>SUM(F21:F28)</f>
        <v>742740</v>
      </c>
      <c r="G29" s="320">
        <f>SUM(G21:G28)</f>
        <v>-996202</v>
      </c>
      <c r="H29" s="317">
        <f t="shared" si="3"/>
        <v>-253462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-8472</v>
      </c>
      <c r="E31" s="317">
        <f>SUM(C31:D31)</f>
        <v>-8472</v>
      </c>
      <c r="F31" s="316"/>
      <c r="G31" s="316">
        <v>-9962</v>
      </c>
      <c r="H31" s="317">
        <f>SUM(F31:G31)</f>
        <v>-9962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-8472</v>
      </c>
      <c r="E36" s="320">
        <f t="shared" si="4"/>
        <v>-8472</v>
      </c>
      <c r="F36" s="320">
        <f t="shared" si="4"/>
        <v>0</v>
      </c>
      <c r="G36" s="320">
        <f t="shared" si="4"/>
        <v>-9962</v>
      </c>
      <c r="H36" s="320">
        <f t="shared" si="4"/>
        <v>-9962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959665</v>
      </c>
      <c r="D37" s="320">
        <f t="shared" si="5"/>
        <v>-980153</v>
      </c>
      <c r="E37" s="320">
        <f t="shared" si="5"/>
        <v>-20488</v>
      </c>
      <c r="F37" s="320">
        <f t="shared" si="5"/>
        <v>1343813</v>
      </c>
      <c r="G37" s="320">
        <f t="shared" si="5"/>
        <v>-1169380</v>
      </c>
      <c r="H37" s="320">
        <f t="shared" si="5"/>
        <v>174433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+'1-SB'!D22</f>
        <v>593982</v>
      </c>
      <c r="F38" s="320"/>
      <c r="G38" s="320"/>
      <c r="H38" s="326">
        <v>472371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573494</v>
      </c>
      <c r="F39" s="320"/>
      <c r="G39" s="320"/>
      <c r="H39" s="320">
        <f>SUM(H37:H38)</f>
        <v>646804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573494</v>
      </c>
      <c r="F40" s="317"/>
      <c r="G40" s="317"/>
      <c r="H40" s="316">
        <v>646491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C21" sqref="C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ИНВЕСТ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3" t="s">
        <v>41</v>
      </c>
      <c r="B9" s="383" t="s">
        <v>201</v>
      </c>
      <c r="C9" s="383" t="s">
        <v>45</v>
      </c>
      <c r="D9" s="387" t="s">
        <v>42</v>
      </c>
      <c r="E9" s="390"/>
      <c r="F9" s="390"/>
      <c r="G9" s="387" t="s">
        <v>43</v>
      </c>
      <c r="H9" s="388"/>
      <c r="I9" s="383" t="s">
        <v>44</v>
      </c>
      <c r="J9" s="51"/>
    </row>
    <row r="10" spans="1:10" ht="30.75" customHeight="1">
      <c r="A10" s="385"/>
      <c r="B10" s="385" t="s">
        <v>141</v>
      </c>
      <c r="C10" s="389"/>
      <c r="D10" s="383" t="s">
        <v>875</v>
      </c>
      <c r="E10" s="383" t="s">
        <v>46</v>
      </c>
      <c r="F10" s="383" t="s">
        <v>95</v>
      </c>
      <c r="G10" s="383" t="s">
        <v>47</v>
      </c>
      <c r="H10" s="383" t="s">
        <v>48</v>
      </c>
      <c r="I10" s="385"/>
      <c r="J10" s="51"/>
    </row>
    <row r="11" spans="1:10" ht="30.75" customHeight="1">
      <c r="A11" s="386"/>
      <c r="B11" s="386"/>
      <c r="C11" s="386"/>
      <c r="D11" s="384"/>
      <c r="E11" s="386"/>
      <c r="F11" s="384"/>
      <c r="G11" s="384"/>
      <c r="H11" s="384"/>
      <c r="I11" s="384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5969264</v>
      </c>
      <c r="D13" s="130">
        <v>-327044</v>
      </c>
      <c r="E13" s="130"/>
      <c r="F13" s="130">
        <v>10793282</v>
      </c>
      <c r="G13" s="130">
        <v>1526373</v>
      </c>
      <c r="H13" s="130">
        <v>-10586438</v>
      </c>
      <c r="I13" s="368">
        <f>SUM(C13:H13)</f>
        <v>7375437</v>
      </c>
      <c r="J13" s="100"/>
    </row>
    <row r="14" spans="1:10" s="101" customFormat="1" ht="15">
      <c r="A14" s="102" t="s">
        <v>49</v>
      </c>
      <c r="B14" s="34" t="s">
        <v>819</v>
      </c>
      <c r="C14" s="368">
        <f>'1-SB'!H11</f>
        <v>6258025</v>
      </c>
      <c r="D14" s="368">
        <f>'1-SB'!H13</f>
        <v>-276693</v>
      </c>
      <c r="E14" s="368">
        <f>'1-SB'!H14</f>
        <v>0</v>
      </c>
      <c r="F14" s="368">
        <f>'1-SB'!H15</f>
        <v>10793282</v>
      </c>
      <c r="G14" s="368">
        <f>'1-SB'!H19+'1-SB'!H21</f>
        <v>2132956</v>
      </c>
      <c r="H14" s="368">
        <f>'1-SB'!H20+'1-SB'!H22</f>
        <v>-10586438</v>
      </c>
      <c r="I14" s="368">
        <f aca="true" t="shared" si="0" ref="I14:I36">SUM(C14:H14)</f>
        <v>8321132</v>
      </c>
      <c r="J14" s="100"/>
    </row>
    <row r="15" spans="1:10" s="101" customFormat="1" ht="15">
      <c r="A15" s="102" t="s">
        <v>50</v>
      </c>
      <c r="B15" s="34" t="s">
        <v>820</v>
      </c>
      <c r="C15" s="369">
        <f aca="true" t="shared" si="1" ref="C15:H15">SUM(C16:C17)</f>
        <v>0</v>
      </c>
      <c r="D15" s="369">
        <f t="shared" si="1"/>
        <v>0</v>
      </c>
      <c r="E15" s="369">
        <f t="shared" si="1"/>
        <v>0</v>
      </c>
      <c r="F15" s="369">
        <f t="shared" si="1"/>
        <v>0</v>
      </c>
      <c r="G15" s="369">
        <f t="shared" si="1"/>
        <v>0</v>
      </c>
      <c r="H15" s="369">
        <f t="shared" si="1"/>
        <v>0</v>
      </c>
      <c r="I15" s="368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68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68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69">
        <f aca="true" t="shared" si="2" ref="C18:H18">C14+C15</f>
        <v>6258025</v>
      </c>
      <c r="D18" s="369">
        <f t="shared" si="2"/>
        <v>-276693</v>
      </c>
      <c r="E18" s="369">
        <f>E14+E15</f>
        <v>0</v>
      </c>
      <c r="F18" s="369">
        <f t="shared" si="2"/>
        <v>10793282</v>
      </c>
      <c r="G18" s="369">
        <f t="shared" si="2"/>
        <v>2132956</v>
      </c>
      <c r="H18" s="369">
        <f t="shared" si="2"/>
        <v>-10586438</v>
      </c>
      <c r="I18" s="368">
        <f t="shared" si="0"/>
        <v>8321132</v>
      </c>
      <c r="J18" s="51"/>
    </row>
    <row r="19" spans="1:10" ht="15">
      <c r="A19" s="102" t="s">
        <v>127</v>
      </c>
      <c r="B19" s="34" t="s">
        <v>824</v>
      </c>
      <c r="C19" s="369">
        <f aca="true" t="shared" si="3" ref="C19:H19">SUM(C20:C21)</f>
        <v>-22509</v>
      </c>
      <c r="D19" s="369">
        <f t="shared" si="3"/>
        <v>8820</v>
      </c>
      <c r="E19" s="369">
        <f t="shared" si="3"/>
        <v>0</v>
      </c>
      <c r="F19" s="369">
        <f t="shared" si="3"/>
        <v>0</v>
      </c>
      <c r="G19" s="369">
        <f t="shared" si="3"/>
        <v>0</v>
      </c>
      <c r="H19" s="369">
        <f t="shared" si="3"/>
        <v>0</v>
      </c>
      <c r="I19" s="368">
        <f t="shared" si="0"/>
        <v>-13689</v>
      </c>
      <c r="J19" s="51"/>
    </row>
    <row r="20" spans="1:10" ht="15">
      <c r="A20" s="103" t="s">
        <v>203</v>
      </c>
      <c r="B20" s="34" t="s">
        <v>825</v>
      </c>
      <c r="C20" s="131">
        <v>137499</v>
      </c>
      <c r="D20" s="131">
        <v>34187</v>
      </c>
      <c r="E20" s="131"/>
      <c r="F20" s="131"/>
      <c r="G20" s="131"/>
      <c r="H20" s="131"/>
      <c r="I20" s="368">
        <f t="shared" si="0"/>
        <v>171686</v>
      </c>
      <c r="J20" s="51"/>
    </row>
    <row r="21" spans="1:10" ht="15">
      <c r="A21" s="103" t="s">
        <v>204</v>
      </c>
      <c r="B21" s="34" t="s">
        <v>826</v>
      </c>
      <c r="C21" s="131">
        <v>-160008</v>
      </c>
      <c r="D21" s="131">
        <v>-25367</v>
      </c>
      <c r="E21" s="131"/>
      <c r="F21" s="131"/>
      <c r="G21" s="131"/>
      <c r="H21" s="131"/>
      <c r="I21" s="368">
        <f t="shared" si="0"/>
        <v>-185375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69">
        <f>'1-SB'!G21</f>
        <v>0</v>
      </c>
      <c r="H22" s="369">
        <f>'1-SB'!G22</f>
        <v>-1139824</v>
      </c>
      <c r="I22" s="368">
        <f t="shared" si="0"/>
        <v>-1139824</v>
      </c>
      <c r="J22" s="51"/>
    </row>
    <row r="23" spans="1:10" ht="15">
      <c r="A23" s="103" t="s">
        <v>53</v>
      </c>
      <c r="B23" s="34" t="s">
        <v>828</v>
      </c>
      <c r="C23" s="370">
        <f aca="true" t="shared" si="4" ref="C23:H23">SUM(C24:C25)</f>
        <v>0</v>
      </c>
      <c r="D23" s="370">
        <f t="shared" si="4"/>
        <v>0</v>
      </c>
      <c r="E23" s="370">
        <f t="shared" si="4"/>
        <v>0</v>
      </c>
      <c r="F23" s="370">
        <f t="shared" si="4"/>
        <v>0</v>
      </c>
      <c r="G23" s="370">
        <f t="shared" si="4"/>
        <v>0</v>
      </c>
      <c r="H23" s="370">
        <f t="shared" si="4"/>
        <v>0</v>
      </c>
      <c r="I23" s="368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68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68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68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1">
        <f aca="true" t="shared" si="5" ref="C27:H27">SUM(C28:C29)</f>
        <v>0</v>
      </c>
      <c r="D27" s="371">
        <f t="shared" si="5"/>
        <v>0</v>
      </c>
      <c r="E27" s="371">
        <f t="shared" si="5"/>
        <v>0</v>
      </c>
      <c r="F27" s="371">
        <f t="shared" si="5"/>
        <v>0</v>
      </c>
      <c r="G27" s="371">
        <f t="shared" si="5"/>
        <v>0</v>
      </c>
      <c r="H27" s="371">
        <f t="shared" si="5"/>
        <v>0</v>
      </c>
      <c r="I27" s="368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68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68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1">
        <f aca="true" t="shared" si="6" ref="C30:H30">SUM(C31:C32)</f>
        <v>0</v>
      </c>
      <c r="D30" s="371">
        <f t="shared" si="6"/>
        <v>0</v>
      </c>
      <c r="E30" s="371">
        <f t="shared" si="6"/>
        <v>0</v>
      </c>
      <c r="F30" s="371">
        <f t="shared" si="6"/>
        <v>0</v>
      </c>
      <c r="G30" s="371">
        <f t="shared" si="6"/>
        <v>0</v>
      </c>
      <c r="H30" s="371">
        <f t="shared" si="6"/>
        <v>0</v>
      </c>
      <c r="I30" s="368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68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68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68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69">
        <f aca="true" t="shared" si="7" ref="C34:H34">SUM(C18,C19,C22,C23,C26,C27,C30,C33)</f>
        <v>6235516</v>
      </c>
      <c r="D34" s="369">
        <f t="shared" si="7"/>
        <v>-267873</v>
      </c>
      <c r="E34" s="369">
        <f t="shared" si="7"/>
        <v>0</v>
      </c>
      <c r="F34" s="369">
        <f t="shared" si="7"/>
        <v>10793282</v>
      </c>
      <c r="G34" s="369">
        <f t="shared" si="7"/>
        <v>2132956</v>
      </c>
      <c r="H34" s="369">
        <f t="shared" si="7"/>
        <v>-11726262</v>
      </c>
      <c r="I34" s="368">
        <f t="shared" si="0"/>
        <v>7167619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68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2">
        <f aca="true" t="shared" si="8" ref="C36:H36">SUM(C34:C35)</f>
        <v>6235516</v>
      </c>
      <c r="D36" s="372">
        <f t="shared" si="8"/>
        <v>-267873</v>
      </c>
      <c r="E36" s="372">
        <f t="shared" si="8"/>
        <v>0</v>
      </c>
      <c r="F36" s="372">
        <f t="shared" si="8"/>
        <v>10793282</v>
      </c>
      <c r="G36" s="372">
        <f t="shared" si="8"/>
        <v>2132956</v>
      </c>
      <c r="H36" s="372">
        <f t="shared" si="8"/>
        <v>-11726262</v>
      </c>
      <c r="I36" s="368">
        <f t="shared" si="0"/>
        <v>7167619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1" t="s">
        <v>1323</v>
      </c>
      <c r="B39" s="382"/>
      <c r="C39" s="382"/>
      <c r="D39" s="382"/>
      <c r="E39" s="382"/>
      <c r="F39" s="382"/>
      <c r="G39" s="382"/>
      <c r="H39" s="382"/>
      <c r="I39" s="382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1" t="s">
        <v>1316</v>
      </c>
      <c r="B2" s="391"/>
      <c r="C2" s="391"/>
      <c r="D2" s="336"/>
      <c r="E2" s="38"/>
      <c r="F2" s="38"/>
      <c r="H2" s="58"/>
    </row>
    <row r="3" spans="1:8" ht="18" customHeight="1">
      <c r="A3" s="392" t="str">
        <f>CONCATENATE("на ",UPPER(dfName))</f>
        <v>на ДФ АДВАНС ИНВЕСТ</v>
      </c>
      <c r="B3" s="392"/>
      <c r="C3" s="392"/>
      <c r="D3" s="32"/>
      <c r="E3" s="38"/>
      <c r="F3" s="38"/>
      <c r="G3" s="343"/>
      <c r="H3" s="58"/>
    </row>
    <row r="4" spans="1:8" ht="18" customHeight="1">
      <c r="A4" s="393" t="str">
        <f>"за периода "&amp;TEXT(StartDate,"dd.mm.yyyy")&amp;" - "&amp;TEXT(EndDate,"dd.mm.yyyy")</f>
        <v>за периода 01.01.2020 - 30.06.2020</v>
      </c>
      <c r="B4" s="393"/>
      <c r="C4" s="393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44040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0">
        <v>1</v>
      </c>
      <c r="B10" s="360">
        <v>2</v>
      </c>
      <c r="C10" s="360">
        <v>3</v>
      </c>
      <c r="D10" s="360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75">
        <v>6258024.9834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73">
        <v>6235515.7365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73">
        <v>137498.5469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74">
        <v>173019.7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75">
        <v>160007.7938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76">
        <v>185375.08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75">
        <v>1.3297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75">
        <v>1.1495</v>
      </c>
    </row>
    <row r="20" spans="1:4" s="88" customFormat="1" ht="15.75">
      <c r="A20" s="170">
        <v>10</v>
      </c>
      <c r="B20" s="339" t="s">
        <v>1353</v>
      </c>
      <c r="C20" s="347" t="s">
        <v>1310</v>
      </c>
      <c r="D20" s="375"/>
    </row>
    <row r="21" spans="1:4" ht="15.75">
      <c r="A21" s="170">
        <v>11</v>
      </c>
      <c r="B21" s="348" t="s">
        <v>1298</v>
      </c>
      <c r="C21" s="347" t="s">
        <v>1311</v>
      </c>
      <c r="D21" s="358">
        <v>91629.26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11276.64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4750.47</v>
      </c>
    </row>
    <row r="24" spans="1:4" ht="15.75">
      <c r="A24" s="170">
        <v>14</v>
      </c>
      <c r="B24" s="348" t="s">
        <v>1324</v>
      </c>
      <c r="C24" s="347" t="s">
        <v>1329</v>
      </c>
      <c r="D24" s="378">
        <v>-0.1355192900654284</v>
      </c>
    </row>
    <row r="25" spans="1:4" ht="15.75">
      <c r="A25" s="170">
        <v>15</v>
      </c>
      <c r="B25" s="348" t="s">
        <v>1325</v>
      </c>
      <c r="C25" s="347" t="s">
        <v>1330</v>
      </c>
      <c r="D25" s="378">
        <v>0.0975238095238096</v>
      </c>
    </row>
    <row r="26" spans="1:4" ht="15.75">
      <c r="A26" s="170">
        <v>16</v>
      </c>
      <c r="B26" s="348" t="s">
        <v>1326</v>
      </c>
      <c r="C26" s="347" t="s">
        <v>1331</v>
      </c>
      <c r="D26" s="378">
        <v>-0.08267496608411151</v>
      </c>
    </row>
    <row r="27" spans="1:4" ht="15.75">
      <c r="A27" s="170">
        <v>17</v>
      </c>
      <c r="B27" s="348" t="s">
        <v>1327</v>
      </c>
      <c r="C27" s="347" t="s">
        <v>1357</v>
      </c>
      <c r="D27" s="378">
        <v>0.20244462133151464</v>
      </c>
    </row>
    <row r="30" ht="15.75">
      <c r="B30" s="377" t="s">
        <v>1354</v>
      </c>
    </row>
    <row r="31" ht="15.75">
      <c r="B31" s="342" t="s">
        <v>1355</v>
      </c>
    </row>
    <row r="32" ht="15.75">
      <c r="B32" s="342" t="s">
        <v>1356</v>
      </c>
    </row>
  </sheetData>
  <sheetProtection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ИНВЕСТ</v>
      </c>
      <c r="B3" s="179" t="str">
        <f aca="true" t="shared" si="1" ref="B3:B34">dfRG</f>
        <v>05-1134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ИНВЕСТ</v>
      </c>
      <c r="B4" s="179" t="str">
        <f t="shared" si="1"/>
        <v>05-1134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ИНВЕСТ</v>
      </c>
      <c r="B5" s="179" t="str">
        <f t="shared" si="1"/>
        <v>05-1134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ИНВЕСТ</v>
      </c>
      <c r="B6" s="179" t="str">
        <f t="shared" si="1"/>
        <v>05-1134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ИНВЕСТ</v>
      </c>
      <c r="B7" s="179" t="str">
        <f t="shared" si="1"/>
        <v>05-1134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ИНВЕСТ</v>
      </c>
      <c r="B8" s="179" t="str">
        <f t="shared" si="1"/>
        <v>05-1134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ИНВЕСТ</v>
      </c>
      <c r="B9" s="179" t="str">
        <f t="shared" si="1"/>
        <v>05-1134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ИНВЕСТ</v>
      </c>
      <c r="B10" s="179" t="str">
        <f t="shared" si="1"/>
        <v>05-1134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ИНВЕСТ</v>
      </c>
      <c r="B11" s="179" t="str">
        <f t="shared" si="1"/>
        <v>05-1134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ИНВЕСТ</v>
      </c>
      <c r="B12" s="179" t="str">
        <f t="shared" si="1"/>
        <v>05-1134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ИНВЕСТ</v>
      </c>
      <c r="B13" s="179" t="str">
        <f t="shared" si="1"/>
        <v>05-1134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ИНВЕСТ</v>
      </c>
      <c r="B14" s="179" t="str">
        <f t="shared" si="1"/>
        <v>05-1134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ИНВЕСТ</v>
      </c>
      <c r="B15" s="179" t="str">
        <f t="shared" si="1"/>
        <v>05-1134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573494</v>
      </c>
    </row>
    <row r="16" spans="1:7" ht="15.75">
      <c r="A16" s="178" t="str">
        <f t="shared" si="0"/>
        <v>ДФ АДВАНС ИНВЕСТ</v>
      </c>
      <c r="B16" s="179" t="str">
        <f t="shared" si="1"/>
        <v>05-1134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ИНВЕСТ</v>
      </c>
      <c r="B17" s="179" t="str">
        <f t="shared" si="1"/>
        <v>05-1134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ИНВЕСТ</v>
      </c>
      <c r="B18" s="179" t="str">
        <f t="shared" si="1"/>
        <v>05-1134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573494</v>
      </c>
    </row>
    <row r="19" spans="1:7" ht="15.75">
      <c r="A19" s="178" t="str">
        <f t="shared" si="0"/>
        <v>ДФ АДВАНС ИНВЕСТ</v>
      </c>
      <c r="B19" s="179" t="str">
        <f t="shared" si="1"/>
        <v>05-1134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ИНВЕСТ</v>
      </c>
      <c r="B20" s="179" t="str">
        <f t="shared" si="1"/>
        <v>05-1134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6472181</v>
      </c>
    </row>
    <row r="21" spans="1:7" ht="15.75">
      <c r="A21" s="178" t="str">
        <f t="shared" si="0"/>
        <v>ДФ АДВАНС ИНВЕСТ</v>
      </c>
      <c r="B21" s="179" t="str">
        <f t="shared" si="1"/>
        <v>05-1134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6472181</v>
      </c>
    </row>
    <row r="22" spans="1:7" ht="15.75">
      <c r="A22" s="178" t="str">
        <f t="shared" si="0"/>
        <v>ДФ АДВАНС ИНВЕСТ</v>
      </c>
      <c r="B22" s="179" t="str">
        <f t="shared" si="1"/>
        <v>05-1134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ИНВЕСТ</v>
      </c>
      <c r="B23" s="179" t="str">
        <f t="shared" si="1"/>
        <v>05-1134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ИНВЕСТ</v>
      </c>
      <c r="B24" s="179" t="str">
        <f t="shared" si="1"/>
        <v>05-1134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ИНВЕСТ</v>
      </c>
      <c r="B25" s="179" t="str">
        <f t="shared" si="1"/>
        <v>05-1134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ИНВЕСТ</v>
      </c>
      <c r="B26" s="179" t="str">
        <f t="shared" si="1"/>
        <v>05-1134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ИНВЕСТ</v>
      </c>
      <c r="B27" s="179" t="str">
        <f t="shared" si="1"/>
        <v>05-1134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ИНВЕСТ</v>
      </c>
      <c r="B28" s="179" t="str">
        <f t="shared" si="1"/>
        <v>05-1134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ИНВЕСТ</v>
      </c>
      <c r="B29" s="179" t="str">
        <f t="shared" si="1"/>
        <v>05-1134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ИНВЕСТ</v>
      </c>
      <c r="B30" s="179" t="str">
        <f t="shared" si="1"/>
        <v>05-1134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6472181</v>
      </c>
    </row>
    <row r="31" spans="1:7" ht="15.75">
      <c r="A31" s="178" t="str">
        <f t="shared" si="0"/>
        <v>ДФ АДВАНС ИНВЕСТ</v>
      </c>
      <c r="B31" s="179" t="str">
        <f t="shared" si="1"/>
        <v>05-1134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ИНВЕСТ</v>
      </c>
      <c r="B32" s="179" t="str">
        <f t="shared" si="1"/>
        <v>05-1134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43</v>
      </c>
    </row>
    <row r="33" spans="1:7" ht="15.75">
      <c r="A33" s="178" t="str">
        <f t="shared" si="0"/>
        <v>ДФ АДВАНС ИНВЕСТ</v>
      </c>
      <c r="B33" s="179" t="str">
        <f t="shared" si="1"/>
        <v>05-1134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75059</v>
      </c>
    </row>
    <row r="34" spans="1:7" ht="15.75">
      <c r="A34" s="178" t="str">
        <f t="shared" si="0"/>
        <v>ДФ АДВАНС ИНВЕСТ</v>
      </c>
      <c r="B34" s="179" t="str">
        <f t="shared" si="1"/>
        <v>05-1134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ИНВЕСТ</v>
      </c>
      <c r="B35" s="179" t="str">
        <f aca="true" t="shared" si="4" ref="B35:B58">dfRG</f>
        <v>05-1134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65021</v>
      </c>
    </row>
    <row r="36" spans="1:7" ht="15.75">
      <c r="A36" s="178" t="str">
        <f t="shared" si="3"/>
        <v>ДФ АДВАНС ИНВЕСТ</v>
      </c>
      <c r="B36" s="179" t="str">
        <f t="shared" si="4"/>
        <v>05-1134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140123</v>
      </c>
    </row>
    <row r="37" spans="1:7" ht="15.75">
      <c r="A37" s="178" t="str">
        <f t="shared" si="3"/>
        <v>ДФ АДВАНС ИНВЕСТ</v>
      </c>
      <c r="B37" s="179" t="str">
        <f t="shared" si="4"/>
        <v>05-1134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307</v>
      </c>
    </row>
    <row r="38" spans="1:7" ht="15.75">
      <c r="A38" s="178" t="str">
        <f t="shared" si="3"/>
        <v>ДФ АДВАНС ИНВЕСТ</v>
      </c>
      <c r="B38" s="179" t="str">
        <f t="shared" si="4"/>
        <v>05-1134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7186105</v>
      </c>
    </row>
    <row r="39" spans="1:7" ht="15.75">
      <c r="A39" s="178" t="str">
        <f t="shared" si="3"/>
        <v>ДФ АДВАНС ИНВЕСТ</v>
      </c>
      <c r="B39" s="179" t="str">
        <f t="shared" si="4"/>
        <v>05-1134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7186105</v>
      </c>
    </row>
    <row r="40" spans="1:7" ht="15.75">
      <c r="A40" s="197" t="str">
        <f t="shared" si="3"/>
        <v>ДФ АДВАНС ИНВЕСТ</v>
      </c>
      <c r="B40" s="198" t="str">
        <f t="shared" si="4"/>
        <v>05-1134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ИНВЕСТ</v>
      </c>
      <c r="B41" s="198" t="str">
        <f t="shared" si="4"/>
        <v>05-1134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6235516</v>
      </c>
    </row>
    <row r="42" spans="1:7" ht="15.75">
      <c r="A42" s="197" t="str">
        <f t="shared" si="3"/>
        <v>ДФ АДВАНС ИНВЕСТ</v>
      </c>
      <c r="B42" s="198" t="str">
        <f t="shared" si="4"/>
        <v>05-1134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ИНВЕСТ</v>
      </c>
      <c r="B43" s="198" t="str">
        <f t="shared" si="4"/>
        <v>05-1134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-267873</v>
      </c>
    </row>
    <row r="44" spans="1:7" ht="15.75">
      <c r="A44" s="197" t="str">
        <f t="shared" si="3"/>
        <v>ДФ АДВАНС ИНВЕСТ</v>
      </c>
      <c r="B44" s="198" t="str">
        <f t="shared" si="4"/>
        <v>05-1134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ИНВЕСТ</v>
      </c>
      <c r="B45" s="198" t="str">
        <f t="shared" si="4"/>
        <v>05-1134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10793282</v>
      </c>
    </row>
    <row r="46" spans="1:7" ht="15.75">
      <c r="A46" s="197" t="str">
        <f t="shared" si="3"/>
        <v>ДФ АДВАНС ИНВЕСТ</v>
      </c>
      <c r="B46" s="198" t="str">
        <f t="shared" si="4"/>
        <v>05-1134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10525409</v>
      </c>
    </row>
    <row r="47" spans="1:7" ht="15.75">
      <c r="A47" s="197" t="str">
        <f t="shared" si="3"/>
        <v>ДФ АДВАНС ИНВЕСТ</v>
      </c>
      <c r="B47" s="198" t="str">
        <f t="shared" si="4"/>
        <v>05-1134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ИНВЕСТ</v>
      </c>
      <c r="B48" s="198" t="str">
        <f t="shared" si="4"/>
        <v>05-1134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-8453482</v>
      </c>
    </row>
    <row r="49" spans="1:7" ht="15.75">
      <c r="A49" s="197" t="str">
        <f t="shared" si="3"/>
        <v>ДФ АДВАНС ИНВЕСТ</v>
      </c>
      <c r="B49" s="198" t="str">
        <f t="shared" si="4"/>
        <v>05-1134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2132956</v>
      </c>
    </row>
    <row r="50" spans="1:7" ht="15.75">
      <c r="A50" s="197" t="str">
        <f t="shared" si="3"/>
        <v>ДФ АДВАНС ИНВЕСТ</v>
      </c>
      <c r="B50" s="198" t="str">
        <f t="shared" si="4"/>
        <v>05-1134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-10586438</v>
      </c>
    </row>
    <row r="51" spans="1:7" ht="15.75">
      <c r="A51" s="197" t="str">
        <f t="shared" si="3"/>
        <v>ДФ АДВАНС ИНВЕСТ</v>
      </c>
      <c r="B51" s="198" t="str">
        <f t="shared" si="4"/>
        <v>05-1134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ИНВЕСТ</v>
      </c>
      <c r="B52" s="198" t="str">
        <f t="shared" si="4"/>
        <v>05-1134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-1139824</v>
      </c>
    </row>
    <row r="53" spans="1:7" ht="15.75">
      <c r="A53" s="197" t="str">
        <f t="shared" si="3"/>
        <v>ДФ АДВАНС ИНВЕСТ</v>
      </c>
      <c r="B53" s="198" t="str">
        <f t="shared" si="4"/>
        <v>05-1134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-9593306</v>
      </c>
    </row>
    <row r="54" spans="1:7" ht="15.75">
      <c r="A54" s="197" t="str">
        <f t="shared" si="3"/>
        <v>ДФ АДВАНС ИНВЕСТ</v>
      </c>
      <c r="B54" s="198" t="str">
        <f t="shared" si="4"/>
        <v>05-1134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7167619</v>
      </c>
    </row>
    <row r="55" spans="1:7" ht="15.75">
      <c r="A55" s="197" t="str">
        <f t="shared" si="3"/>
        <v>ДФ АДВАНС ИНВЕСТ</v>
      </c>
      <c r="B55" s="198" t="str">
        <f t="shared" si="4"/>
        <v>05-1134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ИНВЕСТ</v>
      </c>
      <c r="B56" s="198" t="str">
        <f t="shared" si="4"/>
        <v>05-1134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ИНВЕСТ</v>
      </c>
      <c r="B57" s="198" t="str">
        <f t="shared" si="4"/>
        <v>05-1134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18389</v>
      </c>
    </row>
    <row r="58" spans="1:7" ht="15.75">
      <c r="A58" s="197" t="str">
        <f t="shared" si="3"/>
        <v>ДФ АДВАНС ИНВЕСТ</v>
      </c>
      <c r="B58" s="198" t="str">
        <f t="shared" si="4"/>
        <v>05-1134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1341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17048</v>
      </c>
    </row>
    <row r="60" spans="1:7" ht="15.75">
      <c r="A60" s="197" t="str">
        <f aca="true" t="shared" si="6" ref="A60:A81">dfName</f>
        <v>ДФ АДВАНС ИНВЕСТ</v>
      </c>
      <c r="B60" s="198" t="str">
        <f aca="true" t="shared" si="7" ref="B60:B81">dfRG</f>
        <v>05-1134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ИНВЕСТ</v>
      </c>
      <c r="B61" s="198" t="str">
        <f t="shared" si="7"/>
        <v>05-1134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ИНВЕСТ</v>
      </c>
      <c r="B62" s="198" t="str">
        <f t="shared" si="7"/>
        <v>05-1134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ИНВЕСТ</v>
      </c>
      <c r="B63" s="198" t="str">
        <f t="shared" si="7"/>
        <v>05-1134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ИНВЕСТ</v>
      </c>
      <c r="B64" s="198" t="str">
        <f t="shared" si="7"/>
        <v>05-1134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ИНВЕСТ</v>
      </c>
      <c r="B65" s="198" t="str">
        <f t="shared" si="7"/>
        <v>05-1134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АДВАНС ИНВЕСТ</v>
      </c>
      <c r="B66" s="198" t="str">
        <f t="shared" si="7"/>
        <v>05-1134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ИНВЕСТ</v>
      </c>
      <c r="B67" s="198" t="str">
        <f t="shared" si="7"/>
        <v>05-1134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97</v>
      </c>
    </row>
    <row r="68" spans="1:7" ht="15.75">
      <c r="A68" s="197" t="str">
        <f t="shared" si="6"/>
        <v>ДФ АДВАНС ИНВЕСТ</v>
      </c>
      <c r="B68" s="198" t="str">
        <f t="shared" si="7"/>
        <v>05-1134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ИНВЕСТ</v>
      </c>
      <c r="B69" s="198" t="str">
        <f t="shared" si="7"/>
        <v>05-1134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18486</v>
      </c>
    </row>
    <row r="70" spans="1:7" ht="15.75">
      <c r="A70" s="197" t="str">
        <f t="shared" si="6"/>
        <v>ДФ АДВАНС ИНВЕСТ</v>
      </c>
      <c r="B70" s="198" t="str">
        <f t="shared" si="7"/>
        <v>05-1134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7186105</v>
      </c>
    </row>
    <row r="71" spans="1:7" ht="15.75">
      <c r="A71" s="215" t="str">
        <f t="shared" si="6"/>
        <v>ДФ АДВАНС ИНВЕСТ</v>
      </c>
      <c r="B71" s="216" t="str">
        <f t="shared" si="7"/>
        <v>05-1134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ИНВЕСТ</v>
      </c>
      <c r="B72" s="216" t="str">
        <f t="shared" si="7"/>
        <v>05-1134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ИНВЕСТ</v>
      </c>
      <c r="B73" s="216" t="str">
        <f t="shared" si="7"/>
        <v>05-1134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ИНВЕСТ</v>
      </c>
      <c r="B74" s="216" t="str">
        <f t="shared" si="7"/>
        <v>05-1134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4689</v>
      </c>
    </row>
    <row r="75" spans="1:7" ht="31.5">
      <c r="A75" s="215" t="str">
        <f t="shared" si="6"/>
        <v>ДФ АДВАНС ИНВЕСТ</v>
      </c>
      <c r="B75" s="216" t="str">
        <f t="shared" si="7"/>
        <v>05-1134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8689411</v>
      </c>
    </row>
    <row r="76" spans="1:7" ht="15.75">
      <c r="A76" s="215" t="str">
        <f t="shared" si="6"/>
        <v>ДФ АДВАНС ИНВЕСТ</v>
      </c>
      <c r="B76" s="216" t="str">
        <f t="shared" si="7"/>
        <v>05-1134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94828</v>
      </c>
    </row>
    <row r="77" spans="1:7" ht="15.75">
      <c r="A77" s="215" t="str">
        <f t="shared" si="6"/>
        <v>ДФ АДВАНС ИНВЕСТ</v>
      </c>
      <c r="B77" s="216" t="str">
        <f t="shared" si="7"/>
        <v>05-1134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19670</v>
      </c>
    </row>
    <row r="78" spans="1:7" ht="15.75">
      <c r="A78" s="215" t="str">
        <f t="shared" si="6"/>
        <v>ДФ АДВАНС ИНВЕСТ</v>
      </c>
      <c r="B78" s="216" t="str">
        <f t="shared" si="7"/>
        <v>05-1134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8808598</v>
      </c>
    </row>
    <row r="79" spans="1:7" ht="15.75">
      <c r="A79" s="215" t="str">
        <f t="shared" si="6"/>
        <v>ДФ АДВАНС ИНВЕСТ</v>
      </c>
      <c r="B79" s="216" t="str">
        <f t="shared" si="7"/>
        <v>05-1134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ИНВЕСТ</v>
      </c>
      <c r="B80" s="216" t="str">
        <f t="shared" si="7"/>
        <v>05-1134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ИНВЕСТ</v>
      </c>
      <c r="B81" s="216" t="str">
        <f t="shared" si="7"/>
        <v>05-1134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111071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ИНВЕСТ</v>
      </c>
      <c r="B83" s="216" t="str">
        <f aca="true" t="shared" si="10" ref="B83:B109">dfRG</f>
        <v>05-1134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ИНВЕСТ</v>
      </c>
      <c r="B84" s="216" t="str">
        <f t="shared" si="10"/>
        <v>05-1134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ИНВЕСТ</v>
      </c>
      <c r="B85" s="216" t="str">
        <f t="shared" si="10"/>
        <v>05-1134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111071</v>
      </c>
    </row>
    <row r="86" spans="1:7" ht="15.75">
      <c r="A86" s="215" t="str">
        <f t="shared" si="9"/>
        <v>ДФ АДВАНС ИНВЕСТ</v>
      </c>
      <c r="B86" s="216" t="str">
        <f t="shared" si="10"/>
        <v>05-1134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8919669</v>
      </c>
    </row>
    <row r="87" spans="1:7" ht="15.75">
      <c r="A87" s="215" t="str">
        <f t="shared" si="9"/>
        <v>ДФ АДВАНС ИНВЕСТ</v>
      </c>
      <c r="B87" s="216" t="str">
        <f t="shared" si="10"/>
        <v>05-1134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ИНВЕСТ</v>
      </c>
      <c r="B88" s="216" t="str">
        <f t="shared" si="10"/>
        <v>05-1134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ИНВЕСТ</v>
      </c>
      <c r="B89" s="216" t="str">
        <f t="shared" si="10"/>
        <v>05-1134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ИНВЕСТ</v>
      </c>
      <c r="B90" s="216" t="str">
        <f t="shared" si="10"/>
        <v>05-1134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8919669</v>
      </c>
    </row>
    <row r="91" spans="1:7" ht="15.75">
      <c r="A91" s="226" t="str">
        <f t="shared" si="9"/>
        <v>ДФ АДВАНС ИНВЕСТ</v>
      </c>
      <c r="B91" s="227" t="str">
        <f t="shared" si="10"/>
        <v>05-1134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ИНВЕСТ</v>
      </c>
      <c r="B92" s="227" t="str">
        <f t="shared" si="10"/>
        <v>05-1134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ИНВЕСТ</v>
      </c>
      <c r="B93" s="227" t="str">
        <f t="shared" si="10"/>
        <v>05-1134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105979</v>
      </c>
    </row>
    <row r="94" spans="1:7" ht="31.5">
      <c r="A94" s="226" t="str">
        <f t="shared" si="9"/>
        <v>ДФ АДВАНС ИНВЕСТ</v>
      </c>
      <c r="B94" s="227" t="str">
        <f t="shared" si="10"/>
        <v>05-1134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18347</v>
      </c>
    </row>
    <row r="95" spans="1:7" ht="31.5">
      <c r="A95" s="226" t="str">
        <f t="shared" si="9"/>
        <v>ДФ АДВАНС ИНВЕСТ</v>
      </c>
      <c r="B95" s="227" t="str">
        <f t="shared" si="10"/>
        <v>05-1134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7590944</v>
      </c>
    </row>
    <row r="96" spans="1:7" ht="15.75">
      <c r="A96" s="226" t="str">
        <f t="shared" si="9"/>
        <v>ДФ АДВАНС ИНВЕСТ</v>
      </c>
      <c r="B96" s="227" t="str">
        <f t="shared" si="10"/>
        <v>05-1134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64262</v>
      </c>
    </row>
    <row r="97" spans="1:7" ht="15.75">
      <c r="A97" s="226" t="str">
        <f t="shared" si="9"/>
        <v>ДФ АДВАНС ИНВЕСТ</v>
      </c>
      <c r="B97" s="227" t="str">
        <f t="shared" si="10"/>
        <v>05-1134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314</v>
      </c>
    </row>
    <row r="98" spans="1:7" ht="15.75">
      <c r="A98" s="226" t="str">
        <f t="shared" si="9"/>
        <v>ДФ АДВАНС ИНВЕСТ</v>
      </c>
      <c r="B98" s="227" t="str">
        <f t="shared" si="10"/>
        <v>05-1134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ИНВЕСТ</v>
      </c>
      <c r="B99" s="227" t="str">
        <f t="shared" si="10"/>
        <v>05-1134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7779846</v>
      </c>
    </row>
    <row r="100" spans="1:7" ht="15.75">
      <c r="A100" s="226" t="str">
        <f t="shared" si="9"/>
        <v>ДФ АДВАНС ИНВЕСТ</v>
      </c>
      <c r="B100" s="227" t="str">
        <f t="shared" si="10"/>
        <v>05-1134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ИНВЕСТ</v>
      </c>
      <c r="B101" s="227" t="str">
        <f t="shared" si="10"/>
        <v>05-1134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ИНВЕСТ</v>
      </c>
      <c r="B102" s="227" t="str">
        <f t="shared" si="10"/>
        <v>05-1134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7779846</v>
      </c>
    </row>
    <row r="103" spans="1:7" ht="15.75">
      <c r="A103" s="226" t="str">
        <f t="shared" si="9"/>
        <v>ДФ АДВАНС ИНВЕСТ</v>
      </c>
      <c r="B103" s="227" t="str">
        <f t="shared" si="10"/>
        <v>05-1134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1139823</v>
      </c>
    </row>
    <row r="104" spans="1:7" ht="15.75">
      <c r="A104" s="226" t="str">
        <f t="shared" si="9"/>
        <v>ДФ АДВАНС ИНВЕСТ</v>
      </c>
      <c r="B104" s="227" t="str">
        <f t="shared" si="10"/>
        <v>05-1134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ИНВЕСТ</v>
      </c>
      <c r="B105" s="227" t="str">
        <f t="shared" si="10"/>
        <v>05-1134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1139823</v>
      </c>
    </row>
    <row r="106" spans="1:7" ht="15.75">
      <c r="A106" s="226" t="str">
        <f t="shared" si="9"/>
        <v>ДФ АДВАНС ИНВЕСТ</v>
      </c>
      <c r="B106" s="227" t="str">
        <f t="shared" si="10"/>
        <v>05-1134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8919669</v>
      </c>
    </row>
    <row r="107" spans="1:7" ht="15.75">
      <c r="A107" s="238" t="str">
        <f t="shared" si="9"/>
        <v>ДФ АДВАНС ИНВЕСТ</v>
      </c>
      <c r="B107" s="239" t="str">
        <f t="shared" si="10"/>
        <v>05-1134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ИНВЕСТ</v>
      </c>
      <c r="B108" s="239" t="str">
        <f t="shared" si="10"/>
        <v>05-1134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-16905</v>
      </c>
    </row>
    <row r="109" spans="1:7" ht="31.5">
      <c r="A109" s="238" t="str">
        <f t="shared" si="9"/>
        <v>ДФ АДВАНС ИНВЕСТ</v>
      </c>
      <c r="B109" s="239" t="str">
        <f t="shared" si="10"/>
        <v>05-1134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ИНВЕСТ</v>
      </c>
      <c r="B110" s="239" t="str">
        <f aca="true" t="shared" si="13" ref="B110:B141">dfRG</f>
        <v>05-1134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ИНВЕСТ</v>
      </c>
      <c r="B111" s="239" t="str">
        <f t="shared" si="13"/>
        <v>05-1134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ИНВЕСТ</v>
      </c>
      <c r="B112" s="239" t="str">
        <f t="shared" si="13"/>
        <v>05-1134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ИНВЕСТ</v>
      </c>
      <c r="B113" s="239" t="str">
        <f t="shared" si="13"/>
        <v>05-1134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ИНВЕСТ</v>
      </c>
      <c r="B114" s="239" t="str">
        <f t="shared" si="13"/>
        <v>05-1134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-16905</v>
      </c>
    </row>
    <row r="115" spans="1:7" ht="15.75">
      <c r="A115" s="238" t="str">
        <f t="shared" si="12"/>
        <v>ДФ АДВАНС ИНВЕСТ</v>
      </c>
      <c r="B115" s="239" t="str">
        <f t="shared" si="13"/>
        <v>05-1134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ИНВЕСТ</v>
      </c>
      <c r="B116" s="239" t="str">
        <f t="shared" si="13"/>
        <v>05-1134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75467</v>
      </c>
    </row>
    <row r="117" spans="1:7" ht="31.5">
      <c r="A117" s="238" t="str">
        <f t="shared" si="12"/>
        <v>ДФ АДВАНС ИНВЕСТ</v>
      </c>
      <c r="B117" s="239" t="str">
        <f t="shared" si="13"/>
        <v>05-1134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ИНВЕСТ</v>
      </c>
      <c r="B118" s="239" t="str">
        <f t="shared" si="13"/>
        <v>05-1134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225</v>
      </c>
    </row>
    <row r="119" spans="1:7" ht="15.75">
      <c r="A119" s="238" t="str">
        <f t="shared" si="12"/>
        <v>ДФ АДВАНС ИНВЕСТ</v>
      </c>
      <c r="B119" s="239" t="str">
        <f t="shared" si="13"/>
        <v>05-1134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33168</v>
      </c>
    </row>
    <row r="120" spans="1:7" ht="15.75">
      <c r="A120" s="238" t="str">
        <f t="shared" si="12"/>
        <v>ДФ АДВАНС ИНВЕСТ</v>
      </c>
      <c r="B120" s="239" t="str">
        <f t="shared" si="13"/>
        <v>05-1134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-91706</v>
      </c>
    </row>
    <row r="121" spans="1:7" ht="15.75">
      <c r="A121" s="238" t="str">
        <f t="shared" si="12"/>
        <v>ДФ АДВАНС ИНВЕСТ</v>
      </c>
      <c r="B121" s="239" t="str">
        <f t="shared" si="13"/>
        <v>05-1134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-11077</v>
      </c>
    </row>
    <row r="122" spans="1:7" ht="15.75">
      <c r="A122" s="238" t="str">
        <f t="shared" si="12"/>
        <v>ДФ АДВАНС ИНВЕСТ</v>
      </c>
      <c r="B122" s="239" t="str">
        <f t="shared" si="13"/>
        <v>05-1134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-1188</v>
      </c>
    </row>
    <row r="123" spans="1:7" ht="15.75">
      <c r="A123" s="238" t="str">
        <f t="shared" si="12"/>
        <v>ДФ АДВАНС ИНВЕСТ</v>
      </c>
      <c r="B123" s="239" t="str">
        <f t="shared" si="13"/>
        <v>05-1134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ИНВЕСТ</v>
      </c>
      <c r="B124" s="239" t="str">
        <f t="shared" si="13"/>
        <v>05-1134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4889</v>
      </c>
    </row>
    <row r="125" spans="1:7" ht="15.75">
      <c r="A125" s="238" t="str">
        <f t="shared" si="12"/>
        <v>ДФ АДВАНС ИНВЕСТ</v>
      </c>
      <c r="B125" s="239" t="str">
        <f t="shared" si="13"/>
        <v>05-1134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ИНВЕСТ</v>
      </c>
      <c r="B126" s="239" t="str">
        <f t="shared" si="13"/>
        <v>05-1134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-8472</v>
      </c>
    </row>
    <row r="127" spans="1:7" ht="15.75">
      <c r="A127" s="238" t="str">
        <f t="shared" si="12"/>
        <v>ДФ АДВАНС ИНВЕСТ</v>
      </c>
      <c r="B127" s="239" t="str">
        <f t="shared" si="13"/>
        <v>05-1134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ИНВЕСТ</v>
      </c>
      <c r="B128" s="239" t="str">
        <f t="shared" si="13"/>
        <v>05-1134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ИНВЕСТ</v>
      </c>
      <c r="B129" s="239" t="str">
        <f t="shared" si="13"/>
        <v>05-1134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ИНВЕСТ</v>
      </c>
      <c r="B130" s="239" t="str">
        <f t="shared" si="13"/>
        <v>05-1134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ИНВЕСТ</v>
      </c>
      <c r="B131" s="239" t="str">
        <f t="shared" si="13"/>
        <v>05-1134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-8472</v>
      </c>
    </row>
    <row r="132" spans="1:7" ht="31.5">
      <c r="A132" s="238" t="str">
        <f t="shared" si="12"/>
        <v>ДФ АДВАНС ИНВЕСТ</v>
      </c>
      <c r="B132" s="239" t="str">
        <f t="shared" si="13"/>
        <v>05-1134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-20488</v>
      </c>
    </row>
    <row r="133" spans="1:7" ht="31.5">
      <c r="A133" s="238" t="str">
        <f t="shared" si="12"/>
        <v>ДФ АДВАНС ИНВЕСТ</v>
      </c>
      <c r="B133" s="239" t="str">
        <f t="shared" si="13"/>
        <v>05-1134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593982</v>
      </c>
    </row>
    <row r="134" spans="1:7" ht="31.5">
      <c r="A134" s="238" t="str">
        <f t="shared" si="12"/>
        <v>ДФ АДВАНС ИНВЕСТ</v>
      </c>
      <c r="B134" s="239" t="str">
        <f t="shared" si="13"/>
        <v>05-1134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573494</v>
      </c>
    </row>
    <row r="135" spans="1:7" ht="15.75">
      <c r="A135" s="238" t="str">
        <f t="shared" si="12"/>
        <v>ДФ АДВАНС ИНВЕСТ</v>
      </c>
      <c r="B135" s="239" t="str">
        <f t="shared" si="13"/>
        <v>05-1134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573494</v>
      </c>
    </row>
    <row r="136" spans="1:7" ht="31.5">
      <c r="A136" s="226" t="str">
        <f t="shared" si="12"/>
        <v>ДФ АДВАНС ИНВЕСТ</v>
      </c>
      <c r="B136" s="227" t="str">
        <f t="shared" si="13"/>
        <v>05-1134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7375437</v>
      </c>
    </row>
    <row r="137" spans="1:7" ht="31.5">
      <c r="A137" s="226" t="str">
        <f t="shared" si="12"/>
        <v>ДФ АДВАНС ИНВЕСТ</v>
      </c>
      <c r="B137" s="227" t="str">
        <f t="shared" si="13"/>
        <v>05-1134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8321132</v>
      </c>
    </row>
    <row r="138" spans="1:7" ht="31.5">
      <c r="A138" s="226" t="str">
        <f t="shared" si="12"/>
        <v>ДФ АДВАНС ИНВЕСТ</v>
      </c>
      <c r="B138" s="227" t="str">
        <f t="shared" si="13"/>
        <v>05-1134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ИНВЕСТ</v>
      </c>
      <c r="B139" s="227" t="str">
        <f t="shared" si="13"/>
        <v>05-1134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ИНВЕСТ</v>
      </c>
      <c r="B140" s="227" t="str">
        <f t="shared" si="13"/>
        <v>05-1134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ИНВЕСТ</v>
      </c>
      <c r="B141" s="227" t="str">
        <f t="shared" si="13"/>
        <v>05-1134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8321132</v>
      </c>
    </row>
    <row r="142" spans="1:7" ht="31.5">
      <c r="A142" s="226" t="str">
        <f aca="true" t="shared" si="15" ref="A142:A155">dfName</f>
        <v>ДФ АДВАНС ИНВЕСТ</v>
      </c>
      <c r="B142" s="227" t="str">
        <f aca="true" t="shared" si="16" ref="B142:B155">dfRG</f>
        <v>05-1134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-13689</v>
      </c>
    </row>
    <row r="143" spans="1:7" ht="31.5">
      <c r="A143" s="226" t="str">
        <f t="shared" si="15"/>
        <v>ДФ АДВАНС ИНВЕСТ</v>
      </c>
      <c r="B143" s="227" t="str">
        <f t="shared" si="16"/>
        <v>05-1134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171686</v>
      </c>
    </row>
    <row r="144" spans="1:7" ht="31.5">
      <c r="A144" s="226" t="str">
        <f t="shared" si="15"/>
        <v>ДФ АДВАНС ИНВЕСТ</v>
      </c>
      <c r="B144" s="227" t="str">
        <f t="shared" si="16"/>
        <v>05-1134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-185375</v>
      </c>
    </row>
    <row r="145" spans="1:7" ht="31.5">
      <c r="A145" s="226" t="str">
        <f t="shared" si="15"/>
        <v>ДФ АДВАНС ИНВЕСТ</v>
      </c>
      <c r="B145" s="227" t="str">
        <f t="shared" si="16"/>
        <v>05-1134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-1139824</v>
      </c>
    </row>
    <row r="146" spans="1:7" ht="31.5">
      <c r="A146" s="226" t="str">
        <f t="shared" si="15"/>
        <v>ДФ АДВАНС ИНВЕСТ</v>
      </c>
      <c r="B146" s="227" t="str">
        <f t="shared" si="16"/>
        <v>05-1134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ИНВЕСТ</v>
      </c>
      <c r="B147" s="227" t="str">
        <f t="shared" si="16"/>
        <v>05-1134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ИНВЕСТ</v>
      </c>
      <c r="B148" s="227" t="str">
        <f t="shared" si="16"/>
        <v>05-1134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ИНВЕСТ</v>
      </c>
      <c r="B149" s="227" t="str">
        <f t="shared" si="16"/>
        <v>05-1134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ИНВЕСТ</v>
      </c>
      <c r="B150" s="227" t="str">
        <f t="shared" si="16"/>
        <v>05-1134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ИНВЕСТ</v>
      </c>
      <c r="B151" s="227" t="str">
        <f t="shared" si="16"/>
        <v>05-1134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ИНВЕСТ</v>
      </c>
      <c r="B152" s="227" t="str">
        <f t="shared" si="16"/>
        <v>05-1134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ИНВЕСТ</v>
      </c>
      <c r="B153" s="227" t="str">
        <f t="shared" si="16"/>
        <v>05-1134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ИНВЕСТ</v>
      </c>
      <c r="B154" s="227" t="str">
        <f t="shared" si="16"/>
        <v>05-1134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ИНВЕСТ</v>
      </c>
      <c r="B155" s="227" t="str">
        <f t="shared" si="16"/>
        <v>05-1134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ИНВЕСТ</v>
      </c>
      <c r="B157" s="227" t="str">
        <f aca="true" t="shared" si="19" ref="B157:B199">dfRG</f>
        <v>05-1134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7167619</v>
      </c>
    </row>
    <row r="158" spans="1:7" ht="31.5">
      <c r="A158" s="226" t="str">
        <f t="shared" si="18"/>
        <v>ДФ АДВАНС ИНВЕСТ</v>
      </c>
      <c r="B158" s="227" t="str">
        <f t="shared" si="19"/>
        <v>05-1134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ИНВЕСТ</v>
      </c>
      <c r="B159" s="227" t="str">
        <f t="shared" si="19"/>
        <v>05-1134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7167619</v>
      </c>
    </row>
    <row r="160" spans="1:7" ht="15.75">
      <c r="A160" s="267" t="str">
        <f t="shared" si="18"/>
        <v>ДФ АДВАНС ИНВЕСТ</v>
      </c>
      <c r="B160" s="268" t="str">
        <f t="shared" si="19"/>
        <v>05-1134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1" t="str">
        <f>'5-DI'!D11</f>
        <v>BGN</v>
      </c>
    </row>
    <row r="161" spans="1:7" ht="15.75">
      <c r="A161" s="267" t="str">
        <f t="shared" si="18"/>
        <v>ДФ АДВАНС ИНВЕСТ</v>
      </c>
      <c r="B161" s="268" t="str">
        <f t="shared" si="19"/>
        <v>05-1134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2">
        <f>'5-DI'!D12</f>
        <v>6258024.9834</v>
      </c>
    </row>
    <row r="162" spans="1:7" ht="15.75">
      <c r="A162" s="267" t="str">
        <f t="shared" si="18"/>
        <v>ДФ АДВАНС ИНВЕСТ</v>
      </c>
      <c r="B162" s="268" t="str">
        <f t="shared" si="19"/>
        <v>05-1134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2">
        <f>'5-DI'!D13</f>
        <v>6235515.7365</v>
      </c>
    </row>
    <row r="163" spans="1:7" ht="15.75">
      <c r="A163" s="267" t="str">
        <f t="shared" si="18"/>
        <v>ДФ АДВАНС ИНВЕСТ</v>
      </c>
      <c r="B163" s="268" t="str">
        <f t="shared" si="19"/>
        <v>05-1134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2">
        <f>'5-DI'!D14</f>
        <v>137498.5469</v>
      </c>
    </row>
    <row r="164" spans="1:7" ht="31.5">
      <c r="A164" s="267" t="str">
        <f t="shared" si="18"/>
        <v>ДФ АДВАНС ИНВЕСТ</v>
      </c>
      <c r="B164" s="268" t="str">
        <f t="shared" si="19"/>
        <v>05-1134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3">
        <f>'5-DI'!D15</f>
        <v>173019.7</v>
      </c>
    </row>
    <row r="165" spans="1:7" ht="15.75">
      <c r="A165" s="267" t="str">
        <f t="shared" si="18"/>
        <v>ДФ АДВАНС ИНВЕСТ</v>
      </c>
      <c r="B165" s="268" t="str">
        <f t="shared" si="19"/>
        <v>05-1134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2">
        <f>'5-DI'!D16</f>
        <v>160007.7938</v>
      </c>
    </row>
    <row r="166" spans="1:7" ht="31.5">
      <c r="A166" s="267" t="str">
        <f t="shared" si="18"/>
        <v>ДФ АДВАНС ИНВЕСТ</v>
      </c>
      <c r="B166" s="268" t="str">
        <f t="shared" si="19"/>
        <v>05-1134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3">
        <f>'5-DI'!D17</f>
        <v>185375.08</v>
      </c>
    </row>
    <row r="167" spans="1:7" ht="31.5">
      <c r="A167" s="267" t="str">
        <f t="shared" si="18"/>
        <v>ДФ АДВАНС ИНВЕСТ</v>
      </c>
      <c r="B167" s="268" t="str">
        <f t="shared" si="19"/>
        <v>05-1134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2">
        <f>'5-DI'!D18</f>
        <v>1.3297</v>
      </c>
    </row>
    <row r="168" spans="1:7" ht="31.5">
      <c r="A168" s="267" t="str">
        <f t="shared" si="18"/>
        <v>ДФ АДВАНС ИНВЕСТ</v>
      </c>
      <c r="B168" s="268" t="str">
        <f t="shared" si="19"/>
        <v>05-1134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2">
        <f>'5-DI'!D19</f>
        <v>1.1495</v>
      </c>
    </row>
    <row r="169" spans="1:7" ht="15.75">
      <c r="A169" s="267" t="str">
        <f t="shared" si="18"/>
        <v>ДФ АДВАНС ИНВЕСТ</v>
      </c>
      <c r="B169" s="268" t="str">
        <f t="shared" si="19"/>
        <v>05-1134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4">
        <f>'5-DI'!D21</f>
        <v>91629.26</v>
      </c>
    </row>
    <row r="170" spans="1:7" ht="15.75">
      <c r="A170" s="267" t="str">
        <f t="shared" si="18"/>
        <v>ДФ АДВАНС ИНВЕСТ</v>
      </c>
      <c r="B170" s="268" t="str">
        <f t="shared" si="19"/>
        <v>05-1134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4">
        <f>'5-DI'!D22</f>
        <v>11276.64</v>
      </c>
    </row>
    <row r="171" spans="1:7" ht="15.75">
      <c r="A171" s="267" t="str">
        <f t="shared" si="18"/>
        <v>ДФ АДВАНС ИНВЕСТ</v>
      </c>
      <c r="B171" s="268" t="str">
        <f t="shared" si="19"/>
        <v>05-1134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4">
        <f>'5-DI'!D23</f>
        <v>4750.47</v>
      </c>
    </row>
    <row r="172" spans="1:7" ht="15.75">
      <c r="A172" s="267" t="str">
        <f t="shared" si="18"/>
        <v>ДФ АДВАНС ИНВЕСТ</v>
      </c>
      <c r="B172" s="268" t="str">
        <f t="shared" si="19"/>
        <v>05-1134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5">
        <f>'5-DI'!D24</f>
        <v>-0.1355192900654284</v>
      </c>
    </row>
    <row r="173" spans="1:7" ht="15.75">
      <c r="A173" s="267" t="str">
        <f t="shared" si="18"/>
        <v>ДФ АДВАНС ИНВЕСТ</v>
      </c>
      <c r="B173" s="268" t="str">
        <f t="shared" si="19"/>
        <v>05-1134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5">
        <f>'5-DI'!D25</f>
        <v>0.0975238095238096</v>
      </c>
    </row>
    <row r="174" spans="1:7" ht="15.75">
      <c r="A174" s="267" t="str">
        <f t="shared" si="18"/>
        <v>ДФ АДВАНС ИНВЕСТ</v>
      </c>
      <c r="B174" s="268" t="str">
        <f t="shared" si="19"/>
        <v>05-1134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5">
        <f>'5-DI'!D26</f>
        <v>-0.08267496608411151</v>
      </c>
    </row>
    <row r="175" spans="1:7" ht="15.75">
      <c r="A175" s="267" t="str">
        <f t="shared" si="18"/>
        <v>ДФ АДВАНС ИНВЕСТ</v>
      </c>
      <c r="B175" s="268" t="str">
        <f t="shared" si="19"/>
        <v>05-1134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5">
        <f>'5-DI'!D27</f>
        <v>0.20244462133151464</v>
      </c>
    </row>
    <row r="176" spans="1:7" ht="31.5">
      <c r="A176" s="238" t="str">
        <f t="shared" si="18"/>
        <v>ДФ АДВАНС ИНВЕСТ</v>
      </c>
      <c r="B176" s="239" t="str">
        <f t="shared" si="19"/>
        <v>05-1134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ИНВЕСТ</v>
      </c>
      <c r="B177" s="239" t="str">
        <f t="shared" si="19"/>
        <v>05-1134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ИНВЕСТ</v>
      </c>
      <c r="B178" s="239" t="str">
        <f t="shared" si="19"/>
        <v>05-1134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ИНВЕСТ</v>
      </c>
      <c r="B179" s="239" t="str">
        <f t="shared" si="19"/>
        <v>05-1134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ИНВЕСТ</v>
      </c>
      <c r="B180" s="239" t="str">
        <f t="shared" si="19"/>
        <v>05-1134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ИНВЕСТ</v>
      </c>
      <c r="B181" s="239" t="str">
        <f t="shared" si="19"/>
        <v>05-1134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ИНВЕСТ</v>
      </c>
      <c r="B182" s="239" t="str">
        <f t="shared" si="19"/>
        <v>05-1134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ИНВЕСТ</v>
      </c>
      <c r="B183" s="259" t="str">
        <f t="shared" si="19"/>
        <v>05-1134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ИНВЕСТ</v>
      </c>
      <c r="B184" s="259" t="str">
        <f t="shared" si="19"/>
        <v>05-1134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ИНВЕСТ</v>
      </c>
      <c r="B185" s="259" t="str">
        <f t="shared" si="19"/>
        <v>05-1134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ИНВЕСТ</v>
      </c>
      <c r="B186" s="259" t="str">
        <f t="shared" si="19"/>
        <v>05-1134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ИНВЕСТ</v>
      </c>
      <c r="B187" s="259" t="str">
        <f t="shared" si="19"/>
        <v>05-1134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ИНВЕСТ</v>
      </c>
      <c r="B188" s="259" t="str">
        <f t="shared" si="19"/>
        <v>05-1134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ИНВЕСТ</v>
      </c>
      <c r="B189" s="259" t="str">
        <f t="shared" si="19"/>
        <v>05-1134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ИНВЕСТ</v>
      </c>
      <c r="B190" s="259" t="str">
        <f t="shared" si="19"/>
        <v>05-1134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ИНВЕСТ</v>
      </c>
      <c r="B191" s="259" t="str">
        <f t="shared" si="19"/>
        <v>05-1134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ИНВЕСТ</v>
      </c>
      <c r="B192" s="259" t="str">
        <f t="shared" si="19"/>
        <v>05-1134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ИНВЕСТ</v>
      </c>
      <c r="B193" s="259" t="str">
        <f t="shared" si="19"/>
        <v>05-1134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ИНВЕСТ</v>
      </c>
      <c r="B194" s="259" t="str">
        <f t="shared" si="19"/>
        <v>05-1134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ИНВЕСТ</v>
      </c>
      <c r="B195" s="259" t="str">
        <f t="shared" si="19"/>
        <v>05-1134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ИНВЕСТ</v>
      </c>
      <c r="B196" s="259" t="str">
        <f t="shared" si="19"/>
        <v>05-1134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ИНВЕСТ</v>
      </c>
      <c r="B197" s="268" t="str">
        <f t="shared" si="19"/>
        <v>05-1134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ИНВЕСТ</v>
      </c>
      <c r="B198" s="268" t="str">
        <f t="shared" si="19"/>
        <v>05-1134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ИНВЕСТ</v>
      </c>
      <c r="B199" s="268" t="str">
        <f t="shared" si="19"/>
        <v>05-1134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ИНВЕСТ</v>
      </c>
      <c r="B200" s="268" t="str">
        <f aca="true" t="shared" si="22" ref="B200:B212">dfRG</f>
        <v>05-1134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ИНВЕСТ</v>
      </c>
      <c r="B201" s="268" t="str">
        <f t="shared" si="22"/>
        <v>05-1134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ИНВЕСТ</v>
      </c>
      <c r="B202" s="268" t="str">
        <f t="shared" si="22"/>
        <v>05-1134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ИНВЕСТ</v>
      </c>
      <c r="B203" s="268" t="str">
        <f t="shared" si="22"/>
        <v>05-1134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ИНВЕСТ</v>
      </c>
      <c r="B204" s="268" t="str">
        <f t="shared" si="22"/>
        <v>05-1134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ИНВЕСТ</v>
      </c>
      <c r="B205" s="268" t="str">
        <f t="shared" si="22"/>
        <v>05-1134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ИНВЕСТ</v>
      </c>
      <c r="B206" s="268" t="str">
        <f t="shared" si="22"/>
        <v>05-1134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ИНВЕСТ</v>
      </c>
      <c r="B207" s="268" t="str">
        <f t="shared" si="22"/>
        <v>05-1134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ИНВЕСТ</v>
      </c>
      <c r="B208" s="268" t="str">
        <f t="shared" si="22"/>
        <v>05-1134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ИНВЕСТ</v>
      </c>
      <c r="B209" s="268" t="str">
        <f t="shared" si="22"/>
        <v>05-1134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ИНВЕСТ</v>
      </c>
      <c r="B210" s="268" t="str">
        <f t="shared" si="22"/>
        <v>05-1134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ИНВЕСТ</v>
      </c>
      <c r="B211" s="268" t="str">
        <f t="shared" si="22"/>
        <v>05-1134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ИНВЕСТ</v>
      </c>
      <c r="B212" s="277" t="str">
        <f t="shared" si="22"/>
        <v>05-1134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Sonia</cp:lastModifiedBy>
  <cp:lastPrinted>2020-07-29T14:45:21Z</cp:lastPrinted>
  <dcterms:created xsi:type="dcterms:W3CDTF">2004-03-04T10:58:58Z</dcterms:created>
  <dcterms:modified xsi:type="dcterms:W3CDTF">2020-07-30T06:51:49Z</dcterms:modified>
  <cp:category/>
  <cp:version/>
  <cp:contentType/>
  <cp:contentStatus/>
</cp:coreProperties>
</file>