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7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<sst xmlns="http://schemas.openxmlformats.org/spreadsheetml/2006/main" count="1970" uniqueCount="1361">
  <si>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</si>
  <si>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</si>
  <si>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</si>
  <si>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</si>
  <si>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</si>
  <si>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</si>
  <si>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</si>
  <si>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</si>
  <si>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</si>
  <si>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</si>
  <si>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</si>
  <si>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</si>
  <si>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</si>
  <si>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</si>
  <si>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</si>
  <si>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</si>
  <si>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</si>
  <si>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</si>
  <si>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</si>
  <si>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</si>
  <si>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</si>
  <si>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</si>
  <si>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</si>
  <si>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</si>
  <si>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</si>
  <si>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</si>
  <si>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</si>
  <si>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</si>
  <si>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</si>
  <si>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</si>
  <si>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</si>
  <si>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</si>
  <si>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</si>
  <si>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</si>
  <si>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</si>
  <si>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</si>
  <si>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</si>
  <si>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</si>
  <si>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</si>
  <si>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</si>
  <si>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</si>
  <si>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</si>
  <si>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</si>
  <si>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</si>
  <si>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</si>
  <si>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</si>
  <si>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</si>
  <si>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</si>
  <si>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</si>
  <si>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</si>
  <si>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</si>
  <si>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</si>
  <si>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</si>
  <si>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</si>
  <si>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</si>
  <si>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</si>
  <si>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</si>
  <si>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</si>
  <si>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</si>
  <si>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</si>
  <si>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</si>
  <si>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</si>
  <si>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</si>
  <si>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</si>
  <si>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</si>
  <si>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</si>
  <si>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</si>
  <si>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</si>
  <si>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</si>
  <si>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</si>
  <si>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</si>
  <si>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</si>
  <si>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</si>
  <si>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</si>
  <si>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</si>
  <si>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</si>
  <si>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</si>
  <si>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</si>
  <si>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</si>
  <si>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</si>
  <si>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</si>
  <si>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</si>
  <si>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</si>
  <si>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</si>
  <si>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</si>
  <si>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</si>
  <si>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</si>
  <si>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</si>
  <si>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</si>
  <si>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</si>
  <si>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</si>
  <si>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</si>
  <si>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</si>
  <si>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</si>
  <si>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</si>
  <si>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</si>
  <si>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</si>
  <si>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</si>
  <si>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</si>
  <si>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</si>
  <si>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</si>
  <si>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</si>
  <si>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</si>
  <si>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</si>
  <si>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</si>
  <si>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</si>
  <si>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</si>
  <si>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</si>
  <si>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</si>
  <si>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</si>
  <si>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</si>
  <si>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</si>
  <si>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</si>
  <si>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</si>
  <si>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</si>
  <si>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</si>
  <si>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</si>
  <si>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</si>
  <si>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</si>
  <si>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</si>
  <si>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</si>
  <si>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</si>
  <si>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</si>
  <si>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</si>
  <si>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</si>
  <si>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</si>
  <si>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</si>
  <si>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</si>
  <si>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</si>
  <si>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</si>
  <si>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</si>
  <si>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</si>
  <si>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</si>
  <si>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</si>
  <si>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</si>
  <si>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</si>
  <si>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</si>
  <si>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</si>
  <si>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</si>
  <si>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</si>
  <si>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</si>
  <si>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</si>
  <si>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</si>
  <si>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</si>
  <si>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</si>
  <si>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</si>
  <si>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</si>
  <si>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</si>
  <si>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</si>
  <si>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</si>
  <si>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</si>
  <si>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</si>
  <si>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</si>
  <si>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</si>
  <si>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</si>
  <si>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</si>
  <si>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</si>
  <si>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</si>
  <si>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</si>
  <si>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</si>
  <si>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</si>
  <si>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</si>
  <si>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</si>
  <si>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</si>
  <si>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</si>
  <si>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</si>
  <si>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</si>
  <si>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</si>
  <si>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</si>
  <si>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</si>
  <si>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</si>
  <si>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</si>
  <si>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</si>
  <si>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</si>
  <si>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</si>
  <si>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</si>
  <si>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</si>
  <si>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</si>
  <si>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</si>
  <si>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</si>
  <si>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</si>
  <si>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</si>
  <si>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</si>
  <si>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</si>
  <si>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</si>
  <si>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</si>
  <si>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</si>
  <si>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</si>
  <si>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</si>
  <si>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</si>
  <si>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</si>
  <si>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</si>
  <si>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</si>
  <si>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</si>
  <si>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</si>
  <si>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</si>
  <si>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</si>
  <si>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</si>
  <si>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</si>
  <si>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</si>
  <si>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</si>
  <si>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</si>
  <si>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</si>
  <si>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</si>
  <si>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</si>
  <si>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</si>
  <si>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</si>
  <si>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</si>
  <si>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</si>
  <si>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</si>
  <si>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</si>
  <si>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</si>
  <si>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</si>
  <si>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</si>
  <si>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</si>
  <si>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</si>
  <si>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</si>
  <si>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</si>
  <si>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</si>
  <si>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</si>
  <si>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</si>
  <si>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</si>
  <si>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</si>
  <si>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</si>
  <si>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</si>
  <si>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</si>
  <si>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</si>
  <si>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</si>
  <si>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</si>
  <si>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</si>
  <si>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</si>
  <si>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</si>
  <si>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</si>
  <si>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</si>
  <si>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</si>
  <si>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</si>
  <si>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</si>
  <si>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</si>
  <si>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</si>
  <si>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</si>
  <si>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</si>
  <si>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</si>
  <si>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</si>
  <si>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</si>
  <si>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</si>
  <si>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</si>
  <si>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</si>
  <si>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</si>
  <si>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</si>
  <si>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</si>
  <si>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</si>
  <si>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</si>
  <si>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</si>
  <si>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</si>
  <si>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</si>
  <si>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</si>
  <si>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</si>
  <si>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</si>
  <si>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</si>
  <si>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</si>
  <si>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</si>
  <si>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</si>
  <si>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</si>
  <si>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</si>
  <si>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</si>
  <si>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</si>
  <si>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</si>
  <si>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</si>
  <si>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</si>
  <si>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</si>
  <si>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</si>
  <si>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</si>
  <si>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</si>
  <si>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</si>
  <si>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</si>
  <si>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</si>
  <si>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</si>
  <si>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</si>
  <si>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</si>
  <si>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</si>
  <si>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</si>
  <si>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</si>
  <si>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</si>
  <si>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</si>
  <si>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</si>
  <si>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</si>
  <si>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</si>
  <si>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</si>
  <si>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</si>
  <si>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</si>
  <si>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</si>
  <si>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</si>
  <si>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</si>
  <si>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</si>
  <si>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</si>
  <si>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</si>
  <si>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</si>
  <si>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</si>
  <si>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</si>
  <si>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</si>
  <si>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</si>
  <si>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</si>
  <si>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</si>
  <si>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</si>
  <si>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</si>
  <si>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</si>
  <si>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</si>
  <si>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</si>
  <si>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</si>
  <si>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</si>
  <si>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</si>
  <si>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</si>
  <si>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</si>
  <si>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</si>
  <si>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</si>
  <si>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</si>
  <si>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</si>
  <si>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</si>
  <si>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</si>
  <si>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</si>
  <si>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</si>
  <si>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</si>
  <si>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</si>
  <si>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</si>
  <si>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</si>
  <si>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</si>
  <si>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</si>
  <si>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</si>
  <si>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</si>
  <si>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</si>
  <si>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</si>
  <si>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</si>
  <si>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</si>
  <si>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</si>
  <si>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</si>
  <si>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</si>
  <si>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</si>
  <si>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</si>
  <si>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</si>
  <si>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</si>
  <si>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</si>
  <si>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</si>
  <si>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</si>
  <si>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</si>
  <si>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</si>
  <si>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</si>
  <si>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</si>
  <si>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</si>
  <si>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</si>
  <si>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</si>
  <si>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</si>
  <si>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</si>
  <si>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</si>
  <si>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</si>
  <si>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</si>
  <si>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</si>
  <si>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</si>
  <si>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</si>
  <si>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</si>
  <si>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</si>
  <si>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</si>
  <si>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</si>
  <si>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</si>
  <si>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</si>
  <si>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</si>
  <si>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</si>
  <si>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</si>
  <si>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</si>
  <si>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</si>
  <si>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</si>
  <si>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</si>
  <si>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</si>
  <si>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</si>
  <si>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</si>
  <si>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</si>
  <si>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</si>
  <si>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</si>
  <si>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</si>
  <si>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</si>
  <si>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</si>
  <si>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</si>
  <si>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</si>
  <si>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</si>
  <si>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</si>
  <si>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</si>
  <si>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</si>
  <si>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</si>
  <si>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</si>
  <si>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</si>
  <si>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</si>
  <si>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</si>
  <si>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</si>
  <si>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</si>
  <si>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</si>
  <si>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</si>
  <si>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</si>
  <si>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</si>
  <si>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</si>
  <si>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</si>
  <si>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</si>
  <si>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</si>
  <si>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</si>
  <si>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</si>
  <si>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</si>
  <si>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</si>
  <si>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</si>
  <si>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</si>
  <si>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</si>
  <si>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</si>
  <si>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</si>
  <si>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</si>
  <si>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</si>
  <si>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</si>
  <si>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</si>
  <si>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</si>
  <si>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</si>
  <si>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</si>
  <si>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</si>
  <si>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</si>
  <si>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</si>
  <si>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</si>
  <si>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</si>
  <si>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</si>
  <si>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</si>
  <si>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</si>
  <si>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</si>
  <si>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</si>
  <si>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</si>
  <si>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</si>
  <si>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</si>
  <si>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</si>
  <si>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</si>
  <si>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</si>
  <si>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</si>
  <si>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</si>
  <si>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</si>
  <si>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</si>
  <si>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</si>
  <si>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</si>
  <si>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</si>
  <si>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</si>
  <si>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</si>
  <si>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</si>
  <si>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</si>
  <si>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</si>
  <si>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</si>
  <si>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</si>
  <si>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</si>
  <si>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</si>
  <si>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</si>
  <si>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</si>
  <si>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</si>
  <si>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</si>
  <si>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</si>
  <si>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</si>
  <si>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</si>
  <si>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</si>
  <si>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</si>
  <si>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</si>
  <si>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</si>
  <si>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</si>
  <si>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</si>
  <si>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</si>
  <si>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</si>
  <si>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</si>
  <si>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</si>
  <si>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</si>
  <si>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</si>
  <si>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</si>
  <si>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</si>
  <si>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</si>
  <si>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</si>
  <si>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</si>
  <si>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</si>
  <si>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</si>
  <si>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</si>
  <si>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</si>
  <si>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</si>
  <si>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</si>
  <si>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</si>
  <si>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</si>
  <si>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</si>
  <si>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</si>
  <si>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</si>
  <si>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</si>
  <si>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</si>
  <si>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</si>
  <si>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</si>
  <si>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</si>
  <si>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</si>
  <si>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</si>
  <si>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</si>
  <si>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</si>
  <si>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</si>
  <si>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</si>
  <si>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</si>
  <si>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</si>
  <si>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</si>
  <si>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</si>
  <si>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</si>
  <si>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</si>
  <si>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</si>
  <si>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</si>
  <si>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</si>
  <si>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</si>
  <si>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</si>
  <si>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</si>
  <si>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</si>
  <si>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</si>
  <si>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</si>
  <si>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</si>
  <si>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</si>
  <si>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</si>
  <si>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</si>
  <si>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</si>
  <si>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</si>
  <si>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</si>
  <si>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</si>
  <si>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</si>
  <si>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</si>
  <si>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</si>
  <si>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</si>
  <si>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</si>
  <si>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</si>
  <si>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</si>
  <si>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</si>
  <si>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</si>
  <si>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</si>
  <si>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</si>
  <si>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</si>
  <si>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</si>
  <si>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</si>
  <si>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</si>
  <si>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</si>
  <si>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</si>
  <si>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</si>
  <si>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</si>
  <si>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</si>
  <si>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</si>
  <si>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</si>
  <si>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</si>
  <si>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</si>
  <si>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</si>
  <si>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</si>
  <si>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</si>
  <si>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</si>
  <si>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</si>
  <si>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</si>
  <si>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</si>
  <si>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</si>
  <si>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</si>
  <si>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</si>
  <si>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</si>
  <si>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</si>
  <si>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</si>
  <si>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</si>
  <si>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</si>
  <si>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</si>
  <si>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</si>
  <si>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</si>
  <si>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</si>
  <si>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</si>
  <si>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</si>
  <si>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</si>
  <si>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</si>
  <si>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</si>
  <si>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</si>
  <si>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</si>
  <si>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</si>
  <si>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</si>
  <si>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</si>
  <si>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</si>
  <si>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</si>
  <si>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</si>
  <si>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</si>
  <si>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</si>
  <si>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</si>
  <si>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</si>
  <si>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</si>
  <si>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</si>
  <si>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</si>
  <si>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</si>
  <si>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</si>
  <si>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</si>
  <si>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</si>
  <si>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</si>
  <si>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</si>
  <si>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</si>
  <si>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</si>
  <si>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</si>
  <si>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</si>
  <si>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</si>
  <si>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</si>
  <si>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</si>
  <si>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</si>
  <si>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</si>
  <si>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</si>
  <si>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</si>
  <si>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</si>
  <si>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</si>
  <si>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</si>
  <si>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</si>
  <si>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</si>
  <si>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</si>
  <si>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</si>
  <si>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</si>
  <si>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</si>
  <si>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</si>
  <si>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</si>
  <si>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</si>
  <si>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</si>
  <si>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</si>
  <si>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</si>
  <si>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</si>
  <si>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</si>
  <si>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</si>
  <si>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</si>
  <si>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</si>
  <si>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</si>
  <si>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</si>
  <si>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</si>
  <si>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</si>
  <si>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</si>
  <si>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</si>
  <si>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</si>
  <si>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</si>
  <si>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</si>
  <si>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</si>
  <si>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</si>
  <si>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</si>
  <si>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</si>
  <si>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</si>
  <si>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</si>
  <si>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</si>
  <si>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</si>
  <si>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</si>
  <si>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</si>
  <si>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</si>
  <si>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</si>
  <si>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</si>
  <si>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</si>
  <si>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</si>
  <si>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</si>
  <si>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</si>
  <si>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</si>
  <si>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</si>
  <si>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</si>
  <si>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</si>
  <si>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</si>
  <si>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</si>
  <si>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</si>
  <si>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</si>
  <si>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</si>
  <si>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</si>
  <si>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</si>
  <si>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</si>
  <si>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</si>
  <si>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</si>
  <si>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</si>
  <si>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</si>
  <si>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</si>
  <si>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</si>
  <si>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</si>
  <si>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</si>
  <si>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</si>
  <si>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</si>
  <si>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</si>
  <si>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</si>
  <si>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</si>
  <si>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</si>
  <si>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</si>
  <si>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</si>
  <si>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</si>
  <si>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</si>
  <si>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</si>
  <si>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</si>
  <si>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</si>
  <si>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</si>
  <si>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</si>
  <si>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</si>
  <si>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</si>
  <si>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</si>
  <si>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</si>
  <si>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</si>
  <si>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</si>
  <si>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</si>
  <si>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</si>
  <si>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</si>
  <si>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</si>
  <si>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</si>
  <si>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</si>
  <si>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</si>
  <si>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</si>
  <si>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</si>
  <si>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</si>
  <si>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</si>
  <si>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</si>
  <si>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</si>
  <si>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</si>
  <si>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</si>
  <si>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</si>
  <si>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</si>
  <si>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</si>
  <si>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</si>
  <si>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</si>
  <si>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</si>
  <si>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</si>
  <si>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</si>
  <si>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</si>
  <si>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</si>
  <si>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</si>
  <si>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</si>
  <si>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</si>
  <si>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</si>
  <si>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</si>
  <si>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</si>
  <si>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</si>
  <si>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</si>
  <si>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</si>
  <si>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</si>
  <si>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</si>
  <si>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</si>
  <si>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</si>
  <si>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</si>
  <si>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</si>
  <si>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</si>
  <si>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</si>
  <si>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</si>
  <si>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</si>
  <si>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</si>
  <si>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</si>
  <si>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</si>
  <si>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</si>
  <si>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</si>
  <si>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</si>
  <si>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</si>
  <si>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</si>
  <si>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</si>
  <si>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</si>
  <si>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</si>
  <si>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</si>
  <si>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</si>
  <si>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</si>
  <si>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</si>
  <si>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</si>
  <si>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</si>
  <si>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</si>
  <si>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</si>
  <si>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</si>
  <si>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</si>
  <si>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</si>
  <si>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</si>
  <si>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</si>
  <si>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</si>
  <si>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</si>
  <si>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</si>
  <si>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</si>
  <si>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</si>
  <si>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</si>
  <si>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</si>
  <si>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</si>
  <si>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</si>
  <si>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</si>
  <si>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</si>
  <si>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</si>
  <si>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</si>
  <si>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</si>
  <si>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</si>
  <si>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</si>
  <si>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</si>
  <si>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</si>
  <si>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</si>
  <si>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</si>
  <si>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</si>
  <si>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</si>
  <si>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</si>
  <si>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</si>
  <si>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</si>
  <si>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</si>
  <si>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</si>
  <si>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</si>
  <si>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</si>
  <si>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</si>
  <si>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</si>
  <si>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</si>
  <si>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</si>
  <si>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</si>
  <si>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</si>
  <si>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</si>
  <si>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</si>
  <si>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</si>
  <si>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</si>
  <si>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</si>
  <si>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</si>
  <si>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</si>
  <si>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</si>
  <si>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</si>
  <si>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</si>
  <si>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</si>
  <si>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</si>
  <si>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</si>
  <si>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</si>
  <si>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</si>
  <si>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</si>
  <si>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</si>
  <si>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</si>
  <si>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</si>
  <si>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</si>
  <si>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</si>
  <si>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</si>
  <si>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</si>
  <si>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</si>
  <si>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</si>
  <si>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</si>
  <si>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</si>
  <si>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</si>
  <si>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</si>
  <si>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</si>
  <si>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</si>
  <si>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</si>
  <si>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</si>
  <si>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</si>
  <si>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</si>
  <si>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</si>
  <si>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</si>
  <si>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</si>
  <si>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</si>
  <si>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</si>
  <si>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</si>
  <si>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</si>
  <si>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</si>
  <si>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</si>
  <si>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</si>
  <si>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</si>
  <si>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</si>
  <si>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</si>
  <si>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</si>
  <si>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</si>
  <si>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</si>
  <si>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</si>
  <si>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</si>
  <si>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</si>
  <si>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</si>
  <si>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</si>
  <si>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</si>
  <si>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</si>
  <si>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</si>
  <si>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</si>
  <si>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</si>
  <si>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</si>
  <si>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</si>
  <si>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</si>
  <si>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</si>
  <si>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</si>
  <si>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</si>
  <si>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</si>
  <si>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</si>
  <si>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</si>
  <si>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</si>
  <si>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</si>
  <si>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</si>
  <si>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</si>
  <si>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</si>
  <si>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</si>
  <si>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</si>
  <si>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</si>
  <si>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</si>
  <si>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</si>
  <si>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</si>
  <si>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</si>
  <si>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</si>
  <si>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</si>
  <si>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</si>
  <si>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</si>
  <si>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</si>
  <si>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</si>
  <si>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</si>
  <si>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</si>
  <si>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</si>
  <si>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</si>
  <si>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</si>
  <si>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</si>
  <si>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</si>
  <si>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</si>
  <si>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</si>
  <si>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</si>
  <si>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</si>
  <si>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</si>
  <si>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</si>
  <si>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</si>
  <si>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</si>
  <si>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</si>
  <si>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</si>
  <si>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</si>
  <si>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</si>
  <si>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</si>
  <si>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</si>
  <si>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</si>
  <si>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</si>
  <si>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</si>
  <si>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</si>
  <si>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</si>
  <si>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</si>
  <si>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</si>
  <si>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</si>
  <si>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</si>
  <si>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</si>
  <si>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</si>
  <si>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</si>
  <si>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</si>
  <si>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</si>
  <si>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</si>
  <si>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</si>
  <si>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</si>
  <si>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</si>
  <si>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</si>
  <si>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</si>
  <si>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</si>
  <si>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</si>
  <si>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</si>
  <si>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</si>
  <si>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</si>
  <si>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</si>
  <si>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</si>
  <si>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</si>
  <si>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</si>
  <si>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</si>
  <si>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</si>
  <si>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</si>
  <si>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</si>
  <si>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</si>
  <si>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</si>
  <si>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</si>
  <si>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</si>
  <si>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</si>
  <si>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</si>
  <si>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</si>
  <si>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</si>
  <si>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</si>
  <si>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</si>
  <si>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</si>
  <si>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</si>
  <si>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</si>
  <si>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</si>
  <si>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</si>
  <si>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</si>
  <si>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</si>
  <si>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</si>
  <si>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</si>
  <si>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</si>
  <si>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</si>
  <si>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</si>
  <si>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</si>
  <si>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</si>
  <si>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</si>
  <si>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</si>
  <si>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</si>
  <si>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</si>
  <si>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</si>
  <si>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</si>
  <si>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</si>
  <si>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</si>
  <si>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</si>
  <si>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</si>
  <si>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</si>
  <si>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</si>
  <si>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</si>
  <si>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</si>
  <si>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</si>
  <si>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</si>
  <si>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</si>
  <si>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</si>
  <si>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</si>
  <si>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</si>
  <si>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</si>
  <si>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</si>
  <si>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</si>
  <si>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</si>
  <si>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</si>
  <si>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</si>
  <si>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</si>
  <si>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</si>
  <si>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</si>
  <si>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</si>
  <si>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</si>
  <si>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</si>
  <si>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</si>
  <si>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</si>
  <si>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</si>
  <si>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</si>
  <si>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</si>
  <si>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</si>
  <si>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</si>
  <si>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</si>
  <si>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</si>
  <si>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</si>
  <si>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</si>
  <si>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</si>
  <si>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</si>
  <si>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</si>
  <si>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</si>
  <si>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</si>
  <si>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</si>
  <si>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</si>
  <si>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</si>
  <si>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</si>
  <si>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</si>
  <si>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</si>
  <si>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</si>
  <si>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</si>
  <si>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</si>
  <si>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</si>
  <si>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</si>
  <si>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</si>
  <si>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</si>
  <si>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</si>
  <si>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</si>
  <si>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</si>
  <si>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</si>
  <si>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</si>
  <si>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</si>
  <si>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</si>
  <si>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</si>
  <si>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</si>
  <si>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</si>
  <si>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</si>
  <si>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</si>
  <si>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</si>
  <si>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</si>
  <si>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</si>
  <si>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</si>
  <si>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</si>
  <si>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</si>
  <si>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</si>
  <si>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</si>
  <si>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</si>
  <si>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</si>
  <si>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</si>
  <si>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</si>
  <si>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</si>
  <si>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</si>
  <si>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</si>
  <si>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</si>
  <si>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</si>
  <si>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</si>
  <si>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</si>
  <si>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</si>
  <si>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</si>
  <si>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</si>
  <si>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</si>
  <si>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</si>
  <si>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</si>
  <si>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</si>
  <si>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</si>
  <si>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</si>
  <si>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</si>
  <si>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</si>
  <si>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</si>
  <si>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</si>
  <si>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</si>
  <si>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</si>
  <si>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</si>
  <si>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</si>
  <si>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</si>
  <si>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</si>
  <si>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</si>
  <si>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</si>
  <si>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</si>
  <si>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</si>
  <si>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</si>
  <si>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</si>
  <si>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</si>
  <si>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</si>
  <si>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</si>
  <si>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</si>
  <si>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</si>
  <si>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</si>
  <si>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</si>
  <si>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</si>
  <si>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</si>
  <si>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</si>
  <si>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</si>
  <si>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</si>
  <si>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</si>
  <si>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</si>
  <si>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</si>
  <si>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</si>
  <si>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</si>
  <si>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</si>
  <si>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</si>
  <si>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</si>
  <si>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</si>
  <si>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</si>
  <si>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</si>
  <si>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</si>
  <si>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</si>
  <si>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</si>
  <si>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</si>
  <si>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</si>
  <si>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</si>
  <si>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</si>
  <si>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</si>
  <si>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</si>
  <si>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</si>
  <si>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</si>
  <si>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</si>
  <si>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</si>
  <si>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</si>
  <si>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</si>
  <si>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</si>
  <si>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</si>
  <si>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</si>
  <si>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</si>
  <si>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</si>
  <si>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</si>
  <si>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</si>
  <si>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</si>
  <si>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</si>
  <si>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</si>
  <si>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</si>
  <si>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</si>
  <si>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</si>
  <si>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</si>
  <si>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</si>
  <si>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</si>
  <si>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</si>
  <si>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</si>
  <si>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</si>
  <si>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</si>
  <si>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</si>
  <si>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</si>
  <si>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</si>
  <si>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</si>
  <si>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</si>
  <si>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</si>
  <si>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</si>
  <si>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</si>
  <si>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</si>
  <si>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</si>
  <si>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</si>
  <si>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</si>
  <si>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</si>
  <si>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</si>
  <si>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</si>
  <si>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</si>
  <si>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</si>
  <si>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</si>
  <si>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</si>
  <si>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</si>
  <si>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</si>
  <si>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</si>
  <si>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</si>
  <si>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</si>
  <si>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</si>
  <si>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</si>
  <si>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</si>
  <si>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</si>
  <si>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</si>
  <si>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</si>
  <si>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</si>
  <si>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</si>
  <si>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</si>
  <si>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</si>
  <si>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</si>
  <si>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</si>
  <si>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</si>
  <si>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</si>
  <si>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</si>
  <si>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</si>
  <si>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</si>
  <si>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</si>
  <si>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</si>
  <si>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</si>
  <si>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</si>
  <si>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</si>
  <si>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</si>
  <si>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</si>
  <si>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</si>
  <si>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</si>
  <si>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</si>
  <si>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</si>
  <si>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</si>
  <si>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</si>
  <si>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</si>
  <si>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</si>
  <si>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</si>
  <si>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</si>
  <si>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</si>
  <si>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</si>
  <si>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</si>
  <si>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</si>
  <si>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</si>
  <si>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</si>
  <si>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</si>
  <si>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</si>
  <si>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</si>
  <si>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</si>
  <si>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</si>
  <si>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</si>
  <si>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</si>
  <si>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</si>
  <si>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</si>
  <si>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</si>
  <si>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</si>
  <si>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</si>
  <si>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</si>
  <si>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</si>
  <si>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</si>
  <si>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</si>
  <si>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</si>
  <si>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</si>
  <si>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</si>
  <si>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</si>
  <si>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</si>
  <si>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</si>
  <si>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</si>
  <si>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</si>
  <si>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</si>
  <si>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</si>
  <si>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</si>
  <si>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</si>
  <si>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</si>
  <si>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</si>
  <si>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</si>
  <si>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</si>
  <si>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</si>
  <si>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</si>
  <si>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</si>
  <si>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</si>
  <si>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</si>
  <si>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</si>
  <si>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</si>
  <si>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</si>
  <si>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</si>
  <si>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</si>
  <si>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</si>
  <si>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</si>
  <si>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</si>
  <si>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</si>
  <si>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</si>
  <si>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</si>
  <si>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</si>
  <si>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</si>
  <si>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</si>
  <si>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</si>
  <si>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</si>
  <si>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</si>
  <si>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</si>
  <si>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</si>
  <si>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</si>
  <si>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</si>
  <si>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</si>
  <si>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</si>
  <si>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</si>
  <si>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</si>
  <si>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</si>
  <si>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</si>
  <si>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</si>
  <si>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</si>
  <si>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</si>
  <si>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</si>
  <si>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</si>
  <si>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</si>
  <si>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</si>
  <si>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</si>
  <si>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</si>
  <si>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</si>
  <si>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</si>
  <si>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</si>
  <si>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</si>
  <si>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</si>
  <si>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</si>
  <si>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</si>
  <si>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</si>
  <si>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</si>
  <si>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</si>
  <si>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</si>
  <si>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</si>
  <si>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</si>
  <si>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</si>
  <si>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</si>
  <si>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</si>
  <si>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</si>
  <si>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</si>
  <si>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</si>
  <si>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</si>
  <si>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</si>
  <si>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</si>
  <si>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</si>
  <si>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</si>
  <si>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</si>
  <si>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</si>
  <si>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</si>
  <si>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</si>
  <si>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</si>
  <si>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</si>
  <si>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</si>
  <si>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</si>
  <si>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</si>
  <si>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</si>
  <si>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</si>
  <si>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</si>
  <si>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</si>
  <si>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</si>
  <si>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</si>
  <si>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</si>
  <si>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</si>
  <si>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</si>
  <si>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</si>
  <si>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</si>
  <si>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</si>
  <si>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</si>
  <si>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</si>
  <si>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</si>
  <si>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</si>
  <si>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</si>
  <si>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</si>
  <si>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</si>
  <si>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</si>
  <si>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</si>
  <si>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</si>
  <si>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</si>
  <si>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</si>
  <si>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</si>
  <si>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</si>
  <si>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</si>
  <si>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</si>
  <si>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</si>
  <si>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</si>
  <si>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</si>
  <si>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</si>
  <si>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</si>
  <si>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</si>
  <si>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</si>
  <si>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</si>
  <si>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</si>
  <si>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</si>
  <si>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</si>
  <si>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</si>
  <si>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</si>
  <si>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</si>
  <si>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</si>
  <si>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</si>
  <si>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</si>
  <si>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31.12.2020</t>
  </si>
  <si>
    <t>175398715</t>
  </si>
  <si>
    <t>01.01.2020</t>
  </si>
  <si>
    <t>ДФ АДВАНС ВЪЗМОЖНОСТИ В НОВА ЕВРОПА</t>
  </si>
  <si>
    <t>05-1377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</si>
  <si>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</si>
  <si>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</si>
  <si>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</si>
  <si>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</si>
  <si>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</si>
  <si>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</si>
  <si>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</si>
  <si>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</si>
  <si>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</si>
  <si>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</si>
  <si>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</si>
  <si>
    <t>15.03.2021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</si>
</sst>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dd/mm/yyyy;@"/>
    <numFmt numFmtId="170" formatCode="#,##0.0000"/>
    <numFmt numFmtId="171" formatCode="#,##0.00000"/>
    <numFmt numFmtId="172" formatCode="dd/m/yyyy\ &quot;г.&quot;;@"/>
    <numFmt numFmtId="173" formatCode="#,##0_ ;[Red]\-#,##0\ "/>
    <numFmt numFmtId="174" formatCode="#,##0.0000\ &quot;лв.&quot;"/>
    <numFmt numFmtId="175" formatCode="#,##0.00\ &quot;лв.&quot;"/>
    <numFmt numFmtId="176" formatCode="0.0000%"/>
    <numFmt numFmtId="177" formatCode="dd\.mm\.yyyy\ &quot;г.&quot;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4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7" borderId="1" applyNumberFormat="0" applyAlignment="0" applyProtection="0"/>
    <xf numFmtId="0" fontId="53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55" fillId="34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0" applyFont="1" applyBorder="1" applyAlignment="1" applyProtection="1">
      <alignment horizontal="centerContinuous" vertical="center" wrapText="1"/>
      <protection/>
    </xf>
    <xf numFmtId="0" fontId="14" fillId="0" borderId="11" xfId="240" applyFont="1" applyBorder="1" applyAlignment="1" applyProtection="1">
      <alignment horizontal="centerContinuous" vertical="center" wrapText="1"/>
      <protection/>
    </xf>
    <xf numFmtId="0" fontId="16" fillId="0" borderId="12" xfId="240" applyFont="1" applyBorder="1" applyAlignment="1" applyProtection="1">
      <alignment horizontal="centerContinuous" vertical="center" wrapText="1"/>
      <protection/>
    </xf>
    <xf numFmtId="0" fontId="14" fillId="0" borderId="13" xfId="240" applyFont="1" applyBorder="1" applyAlignment="1" applyProtection="1">
      <alignment horizontal="centerContinuous" vertical="center" wrapText="1"/>
      <protection/>
    </xf>
    <xf numFmtId="0" fontId="16" fillId="0" borderId="12" xfId="240" applyFont="1" applyBorder="1" applyAlignment="1" applyProtection="1">
      <alignment horizontal="centerContinuous" vertical="center"/>
      <protection/>
    </xf>
    <xf numFmtId="0" fontId="16" fillId="0" borderId="13" xfId="240" applyFont="1" applyBorder="1" applyAlignment="1" applyProtection="1">
      <alignment horizontal="centerContinuous" vertical="center"/>
      <protection/>
    </xf>
    <xf numFmtId="0" fontId="14" fillId="0" borderId="14" xfId="240" applyFont="1" applyBorder="1" applyAlignment="1" applyProtection="1">
      <alignment horizontal="right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4" fillId="0" borderId="11" xfId="240" applyFont="1" applyBorder="1" applyAlignment="1" applyProtection="1">
      <alignment horizontal="left" vertical="center" wrapText="1"/>
      <protection/>
    </xf>
    <xf numFmtId="0" fontId="14" fillId="0" borderId="14" xfId="240" applyFont="1" applyBorder="1" applyAlignment="1" applyProtection="1">
      <alignment horizontal="right"/>
      <protection/>
    </xf>
    <xf numFmtId="0" fontId="14" fillId="0" borderId="10" xfId="240" applyFont="1" applyBorder="1" applyProtection="1">
      <alignment/>
      <protection/>
    </xf>
    <xf numFmtId="0" fontId="14" fillId="0" borderId="11" xfId="240" applyFont="1" applyBorder="1" applyProtection="1">
      <alignment/>
      <protection/>
    </xf>
    <xf numFmtId="0" fontId="14" fillId="0" borderId="15" xfId="240" applyFont="1" applyBorder="1" applyProtection="1">
      <alignment/>
      <protection/>
    </xf>
    <xf numFmtId="0" fontId="14" fillId="0" borderId="16" xfId="240" applyFont="1" applyBorder="1" applyProtection="1">
      <alignment/>
      <protection/>
    </xf>
    <xf numFmtId="0" fontId="14" fillId="0" borderId="0" xfId="132" applyFo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235" applyFont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7" fillId="0" borderId="0" xfId="235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16" fillId="0" borderId="0" xfId="235" applyFont="1" applyBorder="1" applyAlignment="1" applyProtection="1">
      <alignment horizontal="centerContinuous" vertical="center"/>
      <protection hidden="1"/>
    </xf>
    <xf numFmtId="0" fontId="16" fillId="0" borderId="0" xfId="235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39" applyFont="1">
      <alignment/>
      <protection/>
    </xf>
    <xf numFmtId="0" fontId="14" fillId="0" borderId="0" xfId="239" applyFont="1">
      <alignment/>
      <protection/>
    </xf>
    <xf numFmtId="0" fontId="14" fillId="0" borderId="0" xfId="239" applyFont="1" applyFill="1" applyBorder="1">
      <alignment/>
      <protection/>
    </xf>
    <xf numFmtId="0" fontId="14" fillId="0" borderId="0" xfId="239" applyFont="1" applyFill="1">
      <alignment/>
      <protection/>
    </xf>
    <xf numFmtId="0" fontId="14" fillId="0" borderId="0" xfId="233" applyFont="1" applyFill="1" applyBorder="1" applyAlignment="1">
      <alignment/>
      <protection/>
    </xf>
    <xf numFmtId="0" fontId="14" fillId="0" borderId="0" xfId="239" applyFont="1" applyFill="1" applyProtection="1">
      <alignment/>
      <protection locked="0"/>
    </xf>
    <xf numFmtId="0" fontId="16" fillId="0" borderId="0" xfId="235" applyFont="1" applyBorder="1" applyAlignment="1" applyProtection="1">
      <alignment vertical="center"/>
      <protection hidden="1"/>
    </xf>
    <xf numFmtId="0" fontId="14" fillId="0" borderId="0" xfId="235" applyFont="1" applyBorder="1" applyAlignment="1" applyProtection="1">
      <alignment horizontal="right" vertical="center"/>
      <protection hidden="1"/>
    </xf>
    <xf numFmtId="0" fontId="8" fillId="40" borderId="14" xfId="235" applyFont="1" applyFill="1" applyBorder="1" applyAlignment="1" applyProtection="1">
      <alignment horizontal="left" vertical="center" wrapText="1"/>
      <protection/>
    </xf>
    <xf numFmtId="0" fontId="16" fillId="0" borderId="0" xfId="235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5" applyFont="1" applyAlignment="1" applyProtection="1">
      <alignment horizontal="centerContinuous" vertical="center" wrapText="1"/>
      <protection/>
    </xf>
    <xf numFmtId="0" fontId="16" fillId="0" borderId="0" xfId="235" applyFont="1" applyBorder="1" applyAlignment="1" applyProtection="1">
      <alignment horizontal="centerContinuous" vertical="center" wrapText="1"/>
      <protection/>
    </xf>
    <xf numFmtId="0" fontId="16" fillId="0" borderId="0" xfId="235" applyFont="1" applyBorder="1" applyAlignment="1" applyProtection="1">
      <alignment horizontal="centerContinuous" vertical="center" wrapText="1"/>
      <protection hidden="1"/>
    </xf>
    <xf numFmtId="0" fontId="5" fillId="0" borderId="14" xfId="235" applyFont="1" applyBorder="1" applyAlignment="1" applyProtection="1">
      <alignment horizontal="center" vertical="center" wrapText="1"/>
      <protection/>
    </xf>
    <xf numFmtId="0" fontId="5" fillId="40" borderId="14" xfId="235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5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vertical="center" wrapText="1"/>
      <protection/>
    </xf>
    <xf numFmtId="3" fontId="16" fillId="0" borderId="14" xfId="237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235" applyFont="1" applyAlignment="1" applyProtection="1">
      <alignment horizontal="center" vertical="center" wrapText="1"/>
      <protection/>
    </xf>
    <xf numFmtId="0" fontId="4" fillId="0" borderId="0" xfId="235" applyFont="1" applyBorder="1" applyAlignment="1" applyProtection="1">
      <alignment vertical="center"/>
      <protection/>
    </xf>
    <xf numFmtId="0" fontId="4" fillId="0" borderId="0" xfId="235" applyFont="1" applyAlignment="1" applyProtection="1">
      <alignment horizontal="center" vertical="center"/>
      <protection/>
    </xf>
    <xf numFmtId="0" fontId="4" fillId="0" borderId="0" xfId="235" applyFont="1" applyBorder="1" applyAlignment="1" applyProtection="1">
      <alignment horizontal="left" vertical="center"/>
      <protection/>
    </xf>
    <xf numFmtId="0" fontId="4" fillId="0" borderId="0" xfId="235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5" applyFont="1" applyAlignment="1" applyProtection="1">
      <alignment horizontal="center" vertical="center" wrapText="1"/>
      <protection/>
    </xf>
    <xf numFmtId="0" fontId="14" fillId="0" borderId="0" xfId="235" applyFont="1" applyAlignment="1" applyProtection="1">
      <alignment vertical="center" wrapText="1"/>
      <protection/>
    </xf>
    <xf numFmtId="0" fontId="16" fillId="0" borderId="0" xfId="235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5" applyFont="1" applyBorder="1" applyAlignment="1" applyProtection="1">
      <alignment horizontal="center" vertical="center" wrapText="1"/>
      <protection/>
    </xf>
    <xf numFmtId="0" fontId="16" fillId="0" borderId="0" xfId="236" applyFont="1" applyAlignment="1" applyProtection="1">
      <alignment horizontal="center" vertical="center" wrapText="1"/>
      <protection/>
    </xf>
    <xf numFmtId="14" fontId="16" fillId="0" borderId="14" xfId="235" applyNumberFormat="1" applyFont="1" applyBorder="1" applyAlignment="1" applyProtection="1">
      <alignment horizontal="center" vertical="center" wrapText="1"/>
      <protection/>
    </xf>
    <xf numFmtId="49" fontId="16" fillId="0" borderId="14" xfId="235" applyNumberFormat="1" applyFont="1" applyBorder="1" applyAlignment="1" applyProtection="1">
      <alignment horizontal="center" vertical="center" wrapText="1"/>
      <protection/>
    </xf>
    <xf numFmtId="0" fontId="16" fillId="40" borderId="14" xfId="235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7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238" applyFont="1" applyFill="1" applyAlignment="1" applyProtection="1">
      <alignment vertical="justify" wrapText="1"/>
      <protection/>
    </xf>
    <xf numFmtId="0" fontId="6" fillId="0" borderId="0" xfId="235" applyFont="1" applyFill="1" applyBorder="1" applyAlignment="1" applyProtection="1">
      <alignment horizontal="left" vertical="justify" wrapText="1"/>
      <protection/>
    </xf>
    <xf numFmtId="0" fontId="7" fillId="0" borderId="0" xfId="235" applyFont="1" applyFill="1" applyBorder="1" applyAlignment="1" applyProtection="1">
      <alignment horizontal="left" vertical="justify" wrapText="1"/>
      <protection/>
    </xf>
    <xf numFmtId="0" fontId="7" fillId="0" borderId="0" xfId="235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vertical="justify"/>
      <protection/>
    </xf>
    <xf numFmtId="0" fontId="4" fillId="0" borderId="0" xfId="235" applyFont="1" applyFill="1" applyAlignment="1" applyProtection="1">
      <alignment horizontal="left" vertical="justify"/>
      <protection/>
    </xf>
    <xf numFmtId="0" fontId="7" fillId="0" borderId="17" xfId="235" applyFont="1" applyFill="1" applyBorder="1" applyAlignment="1" applyProtection="1">
      <alignment horizontal="left" vertical="justify" wrapText="1"/>
      <protection/>
    </xf>
    <xf numFmtId="0" fontId="7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4" xfId="238" applyFont="1" applyFill="1" applyBorder="1" applyAlignment="1" applyProtection="1">
      <alignment horizontal="left" vertical="justify" wrapText="1"/>
      <protection/>
    </xf>
    <xf numFmtId="0" fontId="4" fillId="0" borderId="14" xfId="238" applyFont="1" applyFill="1" applyBorder="1" applyAlignment="1" applyProtection="1">
      <alignment horizontal="left" vertical="justify" wrapText="1"/>
      <protection/>
    </xf>
    <xf numFmtId="0" fontId="2" fillId="41" borderId="14" xfId="238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238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235" applyFont="1" applyBorder="1" applyAlignment="1" applyProtection="1">
      <alignment horizontal="left" vertical="center" wrapText="1"/>
      <protection/>
    </xf>
    <xf numFmtId="0" fontId="16" fillId="0" borderId="0" xfId="235" applyFont="1" applyBorder="1" applyAlignment="1" applyProtection="1">
      <alignment vertical="top" wrapText="1"/>
      <protection/>
    </xf>
    <xf numFmtId="0" fontId="14" fillId="0" borderId="0" xfId="237" applyFont="1" applyBorder="1" applyAlignment="1" applyProtection="1">
      <alignment horizontal="centerContinuous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2" applyFont="1" applyFill="1" applyProtection="1">
      <alignment/>
      <protection/>
    </xf>
    <xf numFmtId="0" fontId="16" fillId="0" borderId="0" xfId="235" applyFont="1" applyBorder="1" applyAlignment="1" applyProtection="1">
      <alignment horizontal="center" vertical="center"/>
      <protection/>
    </xf>
    <xf numFmtId="0" fontId="16" fillId="0" borderId="0" xfId="235" applyFont="1" applyBorder="1" applyAlignment="1" applyProtection="1">
      <alignment vertical="center" wrapText="1"/>
      <protection/>
    </xf>
    <xf numFmtId="49" fontId="5" fillId="0" borderId="14" xfId="235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172" fontId="14" fillId="0" borderId="0" xfId="235" applyNumberFormat="1" applyFont="1" applyAlignment="1" applyProtection="1">
      <alignment horizontal="left" vertical="center"/>
      <protection/>
    </xf>
    <xf numFmtId="0" fontId="4" fillId="0" borderId="0" xfId="235" applyFont="1" applyBorder="1" applyAlignment="1" applyProtection="1">
      <alignment horizontal="right" vertical="center"/>
      <protection hidden="1"/>
    </xf>
    <xf numFmtId="0" fontId="4" fillId="0" borderId="0" xfId="235" applyFont="1" applyBorder="1" applyAlignment="1" applyProtection="1">
      <alignment horizontal="right" vertical="center"/>
      <protection/>
    </xf>
    <xf numFmtId="0" fontId="13" fillId="0" borderId="0" xfId="237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72" fontId="4" fillId="0" borderId="0" xfId="235" applyNumberFormat="1" applyFont="1" applyAlignment="1" applyProtection="1">
      <alignment horizontal="left" vertical="center"/>
      <protection/>
    </xf>
    <xf numFmtId="172" fontId="4" fillId="0" borderId="0" xfId="235" applyNumberFormat="1" applyFont="1" applyAlignment="1" applyProtection="1">
      <alignment horizontal="left" vertical="center" wrapText="1"/>
      <protection/>
    </xf>
    <xf numFmtId="3" fontId="2" fillId="7" borderId="14" xfId="238" applyNumberFormat="1" applyFont="1" applyFill="1" applyBorder="1" applyAlignment="1" applyProtection="1">
      <alignment horizontal="right" vertical="justify" wrapText="1"/>
      <protection locked="0"/>
    </xf>
    <xf numFmtId="3" fontId="4" fillId="7" borderId="14" xfId="238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5" applyFont="1" applyFill="1" applyBorder="1" applyAlignment="1" applyProtection="1">
      <alignment horizontal="left" vertical="justify" wrapText="1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4" xfId="238" applyFont="1" applyFill="1" applyBorder="1" applyAlignment="1" applyProtection="1">
      <alignment horizontal="center" vertical="center" wrapText="1"/>
      <protection/>
    </xf>
    <xf numFmtId="0" fontId="6" fillId="40" borderId="14" xfId="235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6" fillId="40" borderId="14" xfId="235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0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0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0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7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59" fillId="0" borderId="0" xfId="239" applyFont="1">
      <alignment/>
      <protection/>
    </xf>
    <xf numFmtId="0" fontId="60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5" applyFont="1" applyFill="1" applyBorder="1" applyAlignment="1" applyProtection="1">
      <alignment horizontal="center" vertical="center" wrapText="1"/>
      <protection/>
    </xf>
    <xf numFmtId="0" fontId="16" fillId="40" borderId="14" xfId="235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69" fontId="14" fillId="42" borderId="14" xfId="0" applyNumberFormat="1" applyFont="1" applyFill="1" applyBorder="1" applyAlignment="1">
      <alignment/>
    </xf>
    <xf numFmtId="0" fontId="16" fillId="42" borderId="14" xfId="235" applyFont="1" applyFill="1" applyBorder="1" applyAlignment="1" applyProtection="1">
      <alignment horizontal="center" vertical="top" wrapText="1"/>
      <protection/>
    </xf>
    <xf numFmtId="0" fontId="16" fillId="42" borderId="14" xfId="235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69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69" fontId="14" fillId="4" borderId="14" xfId="0" applyNumberFormat="1" applyFont="1" applyFill="1" applyBorder="1" applyAlignment="1">
      <alignment/>
    </xf>
    <xf numFmtId="0" fontId="14" fillId="4" borderId="14" xfId="235" applyFont="1" applyFill="1" applyBorder="1" applyAlignment="1" applyProtection="1">
      <alignment horizontal="center" vertical="center" wrapText="1"/>
      <protection/>
    </xf>
    <xf numFmtId="0" fontId="16" fillId="4" borderId="14" xfId="237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5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69" fontId="14" fillId="6" borderId="14" xfId="0" applyNumberFormat="1" applyFont="1" applyFill="1" applyBorder="1" applyAlignment="1">
      <alignment/>
    </xf>
    <xf numFmtId="0" fontId="14" fillId="6" borderId="14" xfId="235" applyFont="1" applyFill="1" applyBorder="1" applyAlignment="1" applyProtection="1">
      <alignment horizontal="center" vertical="center" wrapText="1"/>
      <protection/>
    </xf>
    <xf numFmtId="0" fontId="16" fillId="6" borderId="14" xfId="237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5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69" fontId="14" fillId="8" borderId="14" xfId="0" applyNumberFormat="1" applyFont="1" applyFill="1" applyBorder="1" applyAlignment="1">
      <alignment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5" applyFont="1" applyFill="1" applyBorder="1" applyAlignment="1" applyProtection="1">
      <alignment horizontal="left" vertical="center" wrapText="1"/>
      <protection/>
    </xf>
    <xf numFmtId="0" fontId="14" fillId="6" borderId="14" xfId="235" applyFont="1" applyFill="1" applyBorder="1" applyAlignment="1" applyProtection="1">
      <alignment horizontal="left" vertical="center" wrapText="1"/>
      <protection/>
    </xf>
    <xf numFmtId="0" fontId="16" fillId="6" borderId="14" xfId="238" applyFont="1" applyFill="1" applyBorder="1" applyAlignment="1" applyProtection="1">
      <alignment horizontal="left" vertical="justify" wrapText="1"/>
      <protection/>
    </xf>
    <xf numFmtId="0" fontId="14" fillId="6" borderId="14" xfId="238" applyFont="1" applyFill="1" applyBorder="1" applyAlignment="1" applyProtection="1">
      <alignment horizontal="left" vertical="justify" wrapText="1"/>
      <protection/>
    </xf>
    <xf numFmtId="0" fontId="14" fillId="8" borderId="14" xfId="232" applyFont="1" applyFill="1" applyBorder="1" applyAlignment="1" applyProtection="1">
      <alignment horizontal="left" vertical="center" wrapText="1"/>
      <protection/>
    </xf>
    <xf numFmtId="0" fontId="14" fillId="8" borderId="14" xfId="232" applyFont="1" applyFill="1" applyBorder="1" applyAlignment="1" applyProtection="1">
      <alignment horizontal="left" wrapText="1"/>
      <protection/>
    </xf>
    <xf numFmtId="0" fontId="14" fillId="8" borderId="14" xfId="232" applyFont="1" applyFill="1" applyBorder="1" applyAlignment="1" applyProtection="1">
      <alignment horizontal="left" wrapText="1" inden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6" fillId="8" borderId="14" xfId="232" applyFont="1" applyFill="1" applyBorder="1" applyAlignment="1" applyProtection="1">
      <alignment horizontal="left" vertical="center"/>
      <protection/>
    </xf>
    <xf numFmtId="0" fontId="16" fillId="8" borderId="14" xfId="232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69" fontId="14" fillId="10" borderId="14" xfId="0" applyNumberFormat="1" applyFont="1" applyFill="1" applyBorder="1" applyAlignment="1">
      <alignment/>
    </xf>
    <xf numFmtId="0" fontId="16" fillId="10" borderId="14" xfId="235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5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69" fontId="14" fillId="11" borderId="14" xfId="0" applyNumberFormat="1" applyFont="1" applyFill="1" applyBorder="1" applyAlignment="1">
      <alignment/>
    </xf>
    <xf numFmtId="0" fontId="16" fillId="11" borderId="14" xfId="235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5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69" fontId="14" fillId="11" borderId="22" xfId="0" applyNumberFormat="1" applyFont="1" applyFill="1" applyBorder="1" applyAlignment="1">
      <alignment/>
    </xf>
    <xf numFmtId="0" fontId="14" fillId="11" borderId="22" xfId="235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2" fillId="7" borderId="14" xfId="112" applyNumberFormat="1" applyFont="1" applyFill="1" applyBorder="1" applyAlignment="1" applyProtection="1">
      <alignment/>
      <protection locked="0"/>
    </xf>
    <xf numFmtId="172" fontId="14" fillId="0" borderId="0" xfId="235" applyNumberFormat="1" applyFont="1" applyAlignment="1" applyProtection="1">
      <alignment horizontal="left" vertical="center" wrapText="1"/>
      <protection/>
    </xf>
    <xf numFmtId="0" fontId="14" fillId="0" borderId="0" xfId="235" applyFont="1" applyBorder="1" applyAlignment="1" applyProtection="1">
      <alignment horizontal="right" vertical="center"/>
      <protection/>
    </xf>
    <xf numFmtId="0" fontId="14" fillId="0" borderId="0" xfId="235" applyFont="1" applyBorder="1" applyAlignment="1" applyProtection="1">
      <alignment vertical="center"/>
      <protection/>
    </xf>
    <xf numFmtId="0" fontId="14" fillId="0" borderId="0" xfId="235" applyFont="1" applyBorder="1" applyAlignment="1" applyProtection="1">
      <alignment horizontal="left" vertical="center"/>
      <protection/>
    </xf>
    <xf numFmtId="0" fontId="14" fillId="0" borderId="14" xfId="235" applyFont="1" applyBorder="1" applyAlignment="1" applyProtection="1">
      <alignment horizontal="center" vertical="center" wrapText="1"/>
      <protection/>
    </xf>
    <xf numFmtId="49" fontId="14" fillId="0" borderId="14" xfId="235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6" fillId="0" borderId="0" xfId="235" applyFont="1" applyBorder="1" applyAlignment="1" applyProtection="1">
      <alignment horizontal="centerContinuous" vertical="center"/>
      <protection/>
    </xf>
    <xf numFmtId="0" fontId="5" fillId="0" borderId="0" xfId="235" applyFont="1" applyBorder="1" applyAlignment="1" applyProtection="1">
      <alignment horizontal="centerContinuous" vertical="center" wrapText="1"/>
      <protection/>
    </xf>
    <xf numFmtId="0" fontId="6" fillId="0" borderId="0" xfId="235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235" applyFont="1" applyBorder="1" applyAlignment="1" applyProtection="1">
      <alignment horizontal="centerContinuous" vertical="center" wrapText="1"/>
      <protection/>
    </xf>
    <xf numFmtId="0" fontId="6" fillId="0" borderId="0" xfId="235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235" applyFont="1" applyFill="1" applyAlignment="1" applyProtection="1">
      <alignment vertical="top"/>
      <protection/>
    </xf>
    <xf numFmtId="0" fontId="5" fillId="0" borderId="0" xfId="235" applyFont="1" applyBorder="1" applyAlignment="1" applyProtection="1">
      <alignment vertical="center" wrapText="1"/>
      <protection/>
    </xf>
    <xf numFmtId="0" fontId="6" fillId="0" borderId="0" xfId="235" applyFont="1" applyAlignment="1" applyProtection="1">
      <alignment vertical="center" wrapText="1"/>
      <protection/>
    </xf>
    <xf numFmtId="0" fontId="5" fillId="0" borderId="0" xfId="235" applyFont="1" applyBorder="1" applyAlignment="1" applyProtection="1">
      <alignment horizontal="right" vertical="center"/>
      <protection/>
    </xf>
    <xf numFmtId="172" fontId="5" fillId="0" borderId="0" xfId="235" applyNumberFormat="1" applyFont="1" applyAlignment="1" applyProtection="1">
      <alignment horizontal="left" vertical="center" wrapText="1"/>
      <protection/>
    </xf>
    <xf numFmtId="0" fontId="6" fillId="0" borderId="0" xfId="235" applyFont="1" applyBorder="1" applyAlignment="1" applyProtection="1">
      <alignment vertical="top" wrapText="1"/>
      <protection/>
    </xf>
    <xf numFmtId="0" fontId="5" fillId="0" borderId="0" xfId="235" applyFont="1" applyBorder="1" applyAlignment="1" applyProtection="1">
      <alignment vertical="center"/>
      <protection/>
    </xf>
    <xf numFmtId="0" fontId="5" fillId="0" borderId="0" xfId="235" applyFont="1" applyBorder="1" applyAlignment="1" applyProtection="1">
      <alignment horizontal="left" vertical="center"/>
      <protection/>
    </xf>
    <xf numFmtId="0" fontId="6" fillId="0" borderId="0" xfId="235" applyFont="1" applyFill="1" applyBorder="1" applyAlignment="1" applyProtection="1">
      <alignment vertical="top" wrapText="1"/>
      <protection/>
    </xf>
    <xf numFmtId="0" fontId="5" fillId="0" borderId="0" xfId="236" applyFont="1" applyFill="1" applyBorder="1" applyAlignment="1" applyProtection="1">
      <alignment horizontal="right" vertical="center" wrapText="1"/>
      <protection/>
    </xf>
    <xf numFmtId="0" fontId="10" fillId="0" borderId="0" xfId="237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 indent="2"/>
      <protection/>
    </xf>
    <xf numFmtId="0" fontId="5" fillId="0" borderId="14" xfId="0" applyFont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6" fillId="41" borderId="14" xfId="0" applyFont="1" applyFill="1" applyBorder="1" applyAlignment="1" applyProtection="1">
      <alignment horizontal="left" vertical="center" wrapText="1"/>
      <protection/>
    </xf>
    <xf numFmtId="3" fontId="6" fillId="44" borderId="14" xfId="0" applyNumberFormat="1" applyFont="1" applyFill="1" applyBorder="1" applyAlignment="1" applyProtection="1">
      <alignment horizontal="right" vertical="center" wrapText="1"/>
      <protection/>
    </xf>
    <xf numFmtId="3" fontId="6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5" applyNumberFormat="1" applyFont="1" applyBorder="1" applyAlignment="1">
      <alignment horizontal="left" vertical="top" wrapText="1"/>
      <protection/>
    </xf>
    <xf numFmtId="0" fontId="14" fillId="0" borderId="14" xfId="132" applyFont="1" applyBorder="1">
      <alignment/>
      <protection/>
    </xf>
    <xf numFmtId="0" fontId="14" fillId="0" borderId="14" xfId="132" applyFont="1" applyBorder="1" applyAlignment="1">
      <alignment wrapText="1"/>
      <protection/>
    </xf>
    <xf numFmtId="164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8" applyFont="1" applyFill="1" applyBorder="1" applyAlignment="1" applyProtection="1">
      <alignment horizontal="left" vertical="center" wrapText="1"/>
      <protection/>
    </xf>
    <xf numFmtId="0" fontId="14" fillId="0" borderId="14" xfId="238" applyFont="1" applyFill="1" applyBorder="1" applyAlignment="1" applyProtection="1">
      <alignment horizontal="left" vertical="justify" wrapText="1"/>
      <protection/>
    </xf>
    <xf numFmtId="0" fontId="16" fillId="0" borderId="0" xfId="235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8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5" applyFont="1" applyFill="1" applyAlignment="1" applyProtection="1">
      <alignment horizontal="left" vertical="justify"/>
      <protection/>
    </xf>
    <xf numFmtId="0" fontId="16" fillId="0" borderId="24" xfId="238" applyFont="1" applyFill="1" applyBorder="1" applyAlignment="1" applyProtection="1">
      <alignment horizontal="center" vertical="center" wrapText="1"/>
      <protection/>
    </xf>
    <xf numFmtId="0" fontId="14" fillId="0" borderId="14" xfId="235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5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8" applyFont="1" applyFill="1" applyBorder="1" applyAlignment="1" applyProtection="1">
      <alignment horizontal="left" vertical="center" wrapText="1"/>
      <protection/>
    </xf>
    <xf numFmtId="0" fontId="14" fillId="11" borderId="14" xfId="238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1" fillId="0" borderId="25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3" fontId="61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75" fontId="14" fillId="45" borderId="14" xfId="0" applyNumberFormat="1" applyFont="1" applyFill="1" applyBorder="1" applyAlignment="1" applyProtection="1">
      <alignment horizontal="right"/>
      <protection locked="0"/>
    </xf>
    <xf numFmtId="3" fontId="2" fillId="46" borderId="14" xfId="238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70" fontId="14" fillId="45" borderId="14" xfId="0" applyNumberFormat="1" applyFont="1" applyFill="1" applyBorder="1" applyAlignment="1" applyProtection="1">
      <alignment horizontal="right"/>
      <protection locked="0"/>
    </xf>
    <xf numFmtId="174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70" fontId="14" fillId="11" borderId="14" xfId="0" applyNumberFormat="1" applyFont="1" applyFill="1" applyBorder="1" applyAlignment="1" applyProtection="1">
      <alignment horizontal="right"/>
      <protection locked="0"/>
    </xf>
    <xf numFmtId="174" fontId="14" fillId="11" borderId="14" xfId="0" applyNumberFormat="1" applyFont="1" applyFill="1" applyBorder="1" applyAlignment="1" applyProtection="1">
      <alignment horizontal="right"/>
      <protection locked="0"/>
    </xf>
    <xf numFmtId="175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2" fillId="0" borderId="14" xfId="238" applyNumberFormat="1" applyFont="1" applyFill="1" applyBorder="1" applyAlignment="1" applyProtection="1">
      <alignment horizontal="right" vertical="justify" wrapText="1"/>
      <protection/>
    </xf>
    <xf numFmtId="3" fontId="2" fillId="0" borderId="14" xfId="238" applyNumberFormat="1" applyFont="1" applyFill="1" applyBorder="1" applyAlignment="1" applyProtection="1">
      <alignment horizontal="right" vertical="justify"/>
      <protection/>
    </xf>
    <xf numFmtId="3" fontId="4" fillId="0" borderId="14" xfId="238" applyNumberFormat="1" applyFont="1" applyFill="1" applyBorder="1" applyAlignment="1" applyProtection="1">
      <alignment horizontal="right" vertical="justify"/>
      <protection/>
    </xf>
    <xf numFmtId="3" fontId="4" fillId="0" borderId="14" xfId="238" applyNumberFormat="1" applyFont="1" applyFill="1" applyBorder="1" applyAlignment="1" applyProtection="1">
      <alignment horizontal="right" vertical="center"/>
      <protection/>
    </xf>
    <xf numFmtId="3" fontId="2" fillId="0" borderId="14" xfId="23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18" xfId="238" applyFont="1" applyFill="1" applyBorder="1" applyAlignment="1" applyProtection="1">
      <alignment horizontal="center" vertical="center" wrapText="1"/>
      <protection/>
    </xf>
    <xf numFmtId="0" fontId="2" fillId="0" borderId="28" xfId="238" applyFont="1" applyFill="1" applyBorder="1" applyAlignment="1" applyProtection="1">
      <alignment horizontal="center" vertical="center" wrapText="1"/>
      <protection/>
    </xf>
    <xf numFmtId="0" fontId="2" fillId="0" borderId="24" xfId="238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30" xfId="238" applyFont="1" applyFill="1" applyBorder="1" applyAlignment="1" applyProtection="1">
      <alignment horizontal="center" vertical="center" wrapText="1"/>
      <protection/>
    </xf>
    <xf numFmtId="0" fontId="2" fillId="0" borderId="29" xfId="238" applyFont="1" applyFill="1" applyBorder="1" applyAlignment="1" applyProtection="1">
      <alignment horizontal="center" vertical="center" wrapText="1"/>
      <protection/>
    </xf>
    <xf numFmtId="164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5" applyFont="1" applyBorder="1" applyAlignment="1" applyProtection="1">
      <alignment horizontal="center" vertical="center"/>
      <protection hidden="1"/>
    </xf>
    <xf numFmtId="0" fontId="16" fillId="0" borderId="0" xfId="235" applyFont="1" applyBorder="1" applyAlignment="1" applyProtection="1">
      <alignment horizontal="center" vertical="center" wrapText="1"/>
      <protection hidden="1"/>
    </xf>
  </cellXfs>
  <cellStyles count="46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Milliers [0]_3A_NumeratorReport_Option1_040611" xfId="115"/>
    <cellStyle name="Milliers_3A_NumeratorReport_Option1_040611" xfId="116"/>
    <cellStyle name="Monétaire [0]_3A_NumeratorReport_Option1_040611" xfId="117"/>
    <cellStyle name="Monétaire_3A_NumeratorReport_Option1_040611" xfId="118"/>
    <cellStyle name="Neutral" xfId="119"/>
    <cellStyle name="Normal 10" xfId="120"/>
    <cellStyle name="Normal 10 2" xfId="121"/>
    <cellStyle name="Normal 11" xfId="122"/>
    <cellStyle name="Normal 11 2" xfId="123"/>
    <cellStyle name="Normal 12" xfId="124"/>
    <cellStyle name="Normal 12 2" xfId="125"/>
    <cellStyle name="Normal 13" xfId="126"/>
    <cellStyle name="Normal 13 2" xfId="127"/>
    <cellStyle name="Normal 14" xfId="128"/>
    <cellStyle name="Normal 14 2" xfId="129"/>
    <cellStyle name="Normal 15" xfId="130"/>
    <cellStyle name="Normal 15 2" xfId="131"/>
    <cellStyle name="Normal 16" xfId="132"/>
    <cellStyle name="Normal 17 2" xfId="133"/>
    <cellStyle name="Normal 18 2" xfId="134"/>
    <cellStyle name="Normal 2" xfId="135"/>
    <cellStyle name="Normal 2 10" xfId="136"/>
    <cellStyle name="Normal 2 2" xfId="137"/>
    <cellStyle name="Normal 2 2 2" xfId="138"/>
    <cellStyle name="Normal 2 3" xfId="139"/>
    <cellStyle name="Normal 2 3 2" xfId="140"/>
    <cellStyle name="Normal 2 4" xfId="141"/>
    <cellStyle name="Normal 2 4 2" xfId="142"/>
    <cellStyle name="Normal 2 5" xfId="143"/>
    <cellStyle name="Normal 2 5 2" xfId="144"/>
    <cellStyle name="Normal 2 6" xfId="145"/>
    <cellStyle name="Normal 2 6 2" xfId="146"/>
    <cellStyle name="Normal 2 7" xfId="147"/>
    <cellStyle name="Normal 2 7 2" xfId="148"/>
    <cellStyle name="Normal 2 8" xfId="149"/>
    <cellStyle name="Normal 2 8 2" xfId="150"/>
    <cellStyle name="Normal 2 9" xfId="151"/>
    <cellStyle name="Normal 2 9 2" xfId="152"/>
    <cellStyle name="Normal 3" xfId="153"/>
    <cellStyle name="Normal 3 10" xfId="154"/>
    <cellStyle name="Normal 3 2" xfId="155"/>
    <cellStyle name="Normal 3 2 2" xfId="156"/>
    <cellStyle name="Normal 3 3" xfId="157"/>
    <cellStyle name="Normal 3 3 2" xfId="158"/>
    <cellStyle name="Normal 3 4" xfId="159"/>
    <cellStyle name="Normal 3 4 2" xfId="160"/>
    <cellStyle name="Normal 3 5" xfId="161"/>
    <cellStyle name="Normal 3 5 2" xfId="162"/>
    <cellStyle name="Normal 3 6" xfId="163"/>
    <cellStyle name="Normal 3 6 2" xfId="164"/>
    <cellStyle name="Normal 3 7" xfId="165"/>
    <cellStyle name="Normal 3 7 2" xfId="166"/>
    <cellStyle name="Normal 3 8" xfId="167"/>
    <cellStyle name="Normal 3 8 2" xfId="168"/>
    <cellStyle name="Normal 3 9" xfId="169"/>
    <cellStyle name="Normal 3 9 2" xfId="170"/>
    <cellStyle name="Normal 4" xfId="171"/>
    <cellStyle name="Normal 4 2" xfId="172"/>
    <cellStyle name="Normal 4 3" xfId="173"/>
    <cellStyle name="Normal 4 4" xfId="174"/>
    <cellStyle name="Normal 4 5" xfId="175"/>
    <cellStyle name="Normal 4 6" xfId="176"/>
    <cellStyle name="Normal 4 7" xfId="177"/>
    <cellStyle name="Normal 4 8" xfId="178"/>
    <cellStyle name="Normal 4 9" xfId="179"/>
    <cellStyle name="Normal 5" xfId="180"/>
    <cellStyle name="Normal 5 2" xfId="181"/>
    <cellStyle name="Normal 5 2 2" xfId="182"/>
    <cellStyle name="Normal 5 3" xfId="183"/>
    <cellStyle name="Normal 5 3 2" xfId="184"/>
    <cellStyle name="Normal 5 4" xfId="185"/>
    <cellStyle name="Normal 5 4 2" xfId="186"/>
    <cellStyle name="Normal 5 5" xfId="187"/>
    <cellStyle name="Normal 5 5 2" xfId="188"/>
    <cellStyle name="Normal 5 6" xfId="189"/>
    <cellStyle name="Normal 5 6 2" xfId="190"/>
    <cellStyle name="Normal 5 7" xfId="191"/>
    <cellStyle name="Normal 5 7 2" xfId="192"/>
    <cellStyle name="Normal 5 8" xfId="193"/>
    <cellStyle name="Normal 5 8 2" xfId="194"/>
    <cellStyle name="Normal 5 9" xfId="195"/>
    <cellStyle name="Normal 6" xfId="196"/>
    <cellStyle name="Normal 6 2" xfId="197"/>
    <cellStyle name="Normal 6 2 2" xfId="198"/>
    <cellStyle name="Normal 6 3" xfId="199"/>
    <cellStyle name="Normal 6 3 2" xfId="200"/>
    <cellStyle name="Normal 6 4" xfId="201"/>
    <cellStyle name="Normal 6 4 2" xfId="202"/>
    <cellStyle name="Normal 6 5" xfId="203"/>
    <cellStyle name="Normal 6 5 2" xfId="204"/>
    <cellStyle name="Normal 6 6" xfId="205"/>
    <cellStyle name="Normal 6 6 2" xfId="206"/>
    <cellStyle name="Normal 6 7" xfId="207"/>
    <cellStyle name="Normal 6 7 2" xfId="208"/>
    <cellStyle name="Normal 6 8" xfId="209"/>
    <cellStyle name="Normal 6 8 2" xfId="210"/>
    <cellStyle name="Normal 6 9" xfId="211"/>
    <cellStyle name="Normal 7" xfId="212"/>
    <cellStyle name="Normal 7 2" xfId="213"/>
    <cellStyle name="Normal 7 2 2" xfId="214"/>
    <cellStyle name="Normal 7 3" xfId="215"/>
    <cellStyle name="Normal 7 3 2" xfId="216"/>
    <cellStyle name="Normal 7 4" xfId="217"/>
    <cellStyle name="Normal 7 4 2" xfId="218"/>
    <cellStyle name="Normal 7 5" xfId="219"/>
    <cellStyle name="Normal 7 5 2" xfId="220"/>
    <cellStyle name="Normal 7 6" xfId="221"/>
    <cellStyle name="Normal 7 6 2" xfId="222"/>
    <cellStyle name="Normal 7 7" xfId="223"/>
    <cellStyle name="Normal 7 7 2" xfId="224"/>
    <cellStyle name="Normal 7 8" xfId="225"/>
    <cellStyle name="Normal 7 8 2" xfId="226"/>
    <cellStyle name="Normal 7 9" xfId="227"/>
    <cellStyle name="Normal 8" xfId="228"/>
    <cellStyle name="Normal 8 2" xfId="229"/>
    <cellStyle name="Normal 9" xfId="230"/>
    <cellStyle name="Normal 9 2" xfId="231"/>
    <cellStyle name="Normal_El.7.2" xfId="232"/>
    <cellStyle name="Normal_Sheet1_Справка № 1 Търговски портфейл" xfId="233"/>
    <cellStyle name="Normal_Spravki_kod" xfId="234"/>
    <cellStyle name="Normal_Баланс" xfId="235"/>
    <cellStyle name="Normal_Отч.парич.поток" xfId="236"/>
    <cellStyle name="Normal_Отч.прих-разх" xfId="237"/>
    <cellStyle name="Normal_Отч.собств.кап." xfId="238"/>
    <cellStyle name="Normal_Справка № 1 Търговски портфейл" xfId="239"/>
    <cellStyle name="Normal_Финансов отчет" xfId="240"/>
    <cellStyle name="Note" xfId="241"/>
    <cellStyle name="Note 10" xfId="242"/>
    <cellStyle name="Note 10 2" xfId="243"/>
    <cellStyle name="Note 11" xfId="244"/>
    <cellStyle name="Note 11 2" xfId="245"/>
    <cellStyle name="Note 12" xfId="246"/>
    <cellStyle name="Note 12 2" xfId="247"/>
    <cellStyle name="Note 13" xfId="248"/>
    <cellStyle name="Note 13 2" xfId="249"/>
    <cellStyle name="Note 14" xfId="250"/>
    <cellStyle name="Note 14 2" xfId="251"/>
    <cellStyle name="Note 15" xfId="252"/>
    <cellStyle name="Note 15 2" xfId="253"/>
    <cellStyle name="Note 16 2" xfId="254"/>
    <cellStyle name="Note 17 2" xfId="255"/>
    <cellStyle name="Note 2" xfId="256"/>
    <cellStyle name="Note 2 10" xfId="257"/>
    <cellStyle name="Note 2 10 2" xfId="258"/>
    <cellStyle name="Note 2 11" xfId="259"/>
    <cellStyle name="Note 2 11 2" xfId="260"/>
    <cellStyle name="Note 2 12" xfId="261"/>
    <cellStyle name="Note 2 2" xfId="262"/>
    <cellStyle name="Note 2 2 2" xfId="263"/>
    <cellStyle name="Note 2 3" xfId="264"/>
    <cellStyle name="Note 2 3 2" xfId="265"/>
    <cellStyle name="Note 2 4" xfId="266"/>
    <cellStyle name="Note 2 4 2" xfId="267"/>
    <cellStyle name="Note 2 5" xfId="268"/>
    <cellStyle name="Note 2 5 2" xfId="269"/>
    <cellStyle name="Note 2 6" xfId="270"/>
    <cellStyle name="Note 2 6 2" xfId="271"/>
    <cellStyle name="Note 2 7" xfId="272"/>
    <cellStyle name="Note 2 7 2" xfId="273"/>
    <cellStyle name="Note 2 8" xfId="274"/>
    <cellStyle name="Note 2 8 2" xfId="275"/>
    <cellStyle name="Note 2 9" xfId="276"/>
    <cellStyle name="Note 2 9 2" xfId="277"/>
    <cellStyle name="Note 3" xfId="278"/>
    <cellStyle name="Note 3 2" xfId="279"/>
    <cellStyle name="Note 4" xfId="280"/>
    <cellStyle name="Note 4 10" xfId="281"/>
    <cellStyle name="Note 4 2" xfId="282"/>
    <cellStyle name="Note 4 2 2" xfId="283"/>
    <cellStyle name="Note 4 3" xfId="284"/>
    <cellStyle name="Note 4 3 2" xfId="285"/>
    <cellStyle name="Note 4 4" xfId="286"/>
    <cellStyle name="Note 4 4 2" xfId="287"/>
    <cellStyle name="Note 4 5" xfId="288"/>
    <cellStyle name="Note 4 5 2" xfId="289"/>
    <cellStyle name="Note 4 6" xfId="290"/>
    <cellStyle name="Note 4 6 2" xfId="291"/>
    <cellStyle name="Note 4 7" xfId="292"/>
    <cellStyle name="Note 4 7 2" xfId="293"/>
    <cellStyle name="Note 4 8" xfId="294"/>
    <cellStyle name="Note 4 8 2" xfId="295"/>
    <cellStyle name="Note 4 9" xfId="296"/>
    <cellStyle name="Note 4 9 2" xfId="297"/>
    <cellStyle name="Note 5" xfId="298"/>
    <cellStyle name="Note 5 10" xfId="299"/>
    <cellStyle name="Note 5 2" xfId="300"/>
    <cellStyle name="Note 5 2 2" xfId="301"/>
    <cellStyle name="Note 5 3" xfId="302"/>
    <cellStyle name="Note 5 3 2" xfId="303"/>
    <cellStyle name="Note 5 4" xfId="304"/>
    <cellStyle name="Note 5 4 2" xfId="305"/>
    <cellStyle name="Note 5 5" xfId="306"/>
    <cellStyle name="Note 5 5 2" xfId="307"/>
    <cellStyle name="Note 5 6" xfId="308"/>
    <cellStyle name="Note 5 6 2" xfId="309"/>
    <cellStyle name="Note 5 7" xfId="310"/>
    <cellStyle name="Note 5 7 2" xfId="311"/>
    <cellStyle name="Note 5 8" xfId="312"/>
    <cellStyle name="Note 5 8 2" xfId="313"/>
    <cellStyle name="Note 5 9" xfId="314"/>
    <cellStyle name="Note 5 9 2" xfId="315"/>
    <cellStyle name="Note 6" xfId="316"/>
    <cellStyle name="Note 6 2" xfId="317"/>
    <cellStyle name="Note 6 2 2" xfId="318"/>
    <cellStyle name="Note 6 3" xfId="319"/>
    <cellStyle name="Note 6 3 2" xfId="320"/>
    <cellStyle name="Note 6 4" xfId="321"/>
    <cellStyle name="Note 6 4 2" xfId="322"/>
    <cellStyle name="Note 6 5" xfId="323"/>
    <cellStyle name="Note 6 5 2" xfId="324"/>
    <cellStyle name="Note 6 6" xfId="325"/>
    <cellStyle name="Note 6 6 2" xfId="326"/>
    <cellStyle name="Note 6 7" xfId="327"/>
    <cellStyle name="Note 6 7 2" xfId="328"/>
    <cellStyle name="Note 6 8" xfId="329"/>
    <cellStyle name="Note 6 8 2" xfId="330"/>
    <cellStyle name="Note 6 9" xfId="331"/>
    <cellStyle name="Note 7" xfId="332"/>
    <cellStyle name="Note 7 2" xfId="333"/>
    <cellStyle name="Note 7 2 2" xfId="334"/>
    <cellStyle name="Note 7 3" xfId="335"/>
    <cellStyle name="Note 7 3 2" xfId="336"/>
    <cellStyle name="Note 7 4" xfId="337"/>
    <cellStyle name="Note 7 4 2" xfId="338"/>
    <cellStyle name="Note 7 5" xfId="339"/>
    <cellStyle name="Note 7 5 2" xfId="340"/>
    <cellStyle name="Note 7 6" xfId="341"/>
    <cellStyle name="Note 7 6 2" xfId="342"/>
    <cellStyle name="Note 7 7" xfId="343"/>
    <cellStyle name="Note 7 7 2" xfId="344"/>
    <cellStyle name="Note 7 8" xfId="345"/>
    <cellStyle name="Note 7 8 2" xfId="346"/>
    <cellStyle name="Note 7 9" xfId="347"/>
    <cellStyle name="Note 8" xfId="348"/>
    <cellStyle name="Note 8 2" xfId="349"/>
    <cellStyle name="Note 8 2 2" xfId="350"/>
    <cellStyle name="Note 8 3" xfId="351"/>
    <cellStyle name="Note 8 3 2" xfId="352"/>
    <cellStyle name="Note 8 4" xfId="353"/>
    <cellStyle name="Note 8 4 2" xfId="354"/>
    <cellStyle name="Note 8 5" xfId="355"/>
    <cellStyle name="Note 8 5 2" xfId="356"/>
    <cellStyle name="Note 8 6" xfId="357"/>
    <cellStyle name="Note 8 6 2" xfId="358"/>
    <cellStyle name="Note 8 7" xfId="359"/>
    <cellStyle name="Note 8 7 2" xfId="360"/>
    <cellStyle name="Note 8 8" xfId="361"/>
    <cellStyle name="Note 8 8 2" xfId="362"/>
    <cellStyle name="Note 8 9" xfId="363"/>
    <cellStyle name="Note 9" xfId="364"/>
    <cellStyle name="Note 9 2" xfId="365"/>
    <cellStyle name="Output" xfId="366"/>
    <cellStyle name="Percent" xfId="367"/>
    <cellStyle name="Percent 10" xfId="368"/>
    <cellStyle name="Percent 10 2" xfId="369"/>
    <cellStyle name="Percent 11" xfId="370"/>
    <cellStyle name="Percent 11 2" xfId="371"/>
    <cellStyle name="Percent 12" xfId="372"/>
    <cellStyle name="Percent 12 2" xfId="373"/>
    <cellStyle name="Percent 13" xfId="374"/>
    <cellStyle name="Percent 13 2" xfId="375"/>
    <cellStyle name="Percent 14" xfId="376"/>
    <cellStyle name="Percent 14 2" xfId="377"/>
    <cellStyle name="Percent 2" xfId="378"/>
    <cellStyle name="Percent 2 10" xfId="379"/>
    <cellStyle name="Percent 2 10 2" xfId="380"/>
    <cellStyle name="Percent 2 11" xfId="381"/>
    <cellStyle name="Percent 2 11 2" xfId="382"/>
    <cellStyle name="Percent 2 2" xfId="383"/>
    <cellStyle name="Percent 2 2 2" xfId="384"/>
    <cellStyle name="Percent 2 3" xfId="385"/>
    <cellStyle name="Percent 2 3 2" xfId="386"/>
    <cellStyle name="Percent 2 4" xfId="387"/>
    <cellStyle name="Percent 2 4 2" xfId="388"/>
    <cellStyle name="Percent 2 5" xfId="389"/>
    <cellStyle name="Percent 2 5 2" xfId="390"/>
    <cellStyle name="Percent 2 6" xfId="391"/>
    <cellStyle name="Percent 2 6 2" xfId="392"/>
    <cellStyle name="Percent 2 7" xfId="393"/>
    <cellStyle name="Percent 2 7 2" xfId="394"/>
    <cellStyle name="Percent 2 8" xfId="395"/>
    <cellStyle name="Percent 2 8 2" xfId="396"/>
    <cellStyle name="Percent 2 9" xfId="397"/>
    <cellStyle name="Percent 2 9 2" xfId="398"/>
    <cellStyle name="Percent 3" xfId="399"/>
    <cellStyle name="Percent 3 2" xfId="400"/>
    <cellStyle name="Percent 4" xfId="401"/>
    <cellStyle name="Percent 4 10" xfId="402"/>
    <cellStyle name="Percent 4 2" xfId="403"/>
    <cellStyle name="Percent 4 2 2" xfId="404"/>
    <cellStyle name="Percent 4 3" xfId="405"/>
    <cellStyle name="Percent 4 3 2" xfId="406"/>
    <cellStyle name="Percent 4 4" xfId="407"/>
    <cellStyle name="Percent 4 4 2" xfId="408"/>
    <cellStyle name="Percent 4 5" xfId="409"/>
    <cellStyle name="Percent 4 5 2" xfId="410"/>
    <cellStyle name="Percent 4 6" xfId="411"/>
    <cellStyle name="Percent 4 6 2" xfId="412"/>
    <cellStyle name="Percent 4 7" xfId="413"/>
    <cellStyle name="Percent 4 7 2" xfId="414"/>
    <cellStyle name="Percent 4 8" xfId="415"/>
    <cellStyle name="Percent 4 8 2" xfId="416"/>
    <cellStyle name="Percent 4 9" xfId="417"/>
    <cellStyle name="Percent 4 9 2" xfId="418"/>
    <cellStyle name="Percent 5" xfId="419"/>
    <cellStyle name="Percent 5 2" xfId="420"/>
    <cellStyle name="Percent 5 2 2" xfId="421"/>
    <cellStyle name="Percent 5 3" xfId="422"/>
    <cellStyle name="Percent 5 3 2" xfId="423"/>
    <cellStyle name="Percent 5 4" xfId="424"/>
    <cellStyle name="Percent 5 4 2" xfId="425"/>
    <cellStyle name="Percent 5 5" xfId="426"/>
    <cellStyle name="Percent 5 5 2" xfId="427"/>
    <cellStyle name="Percent 5 6" xfId="428"/>
    <cellStyle name="Percent 5 6 2" xfId="429"/>
    <cellStyle name="Percent 5 7" xfId="430"/>
    <cellStyle name="Percent 5 7 2" xfId="431"/>
    <cellStyle name="Percent 5 8" xfId="432"/>
    <cellStyle name="Percent 5 8 2" xfId="433"/>
    <cellStyle name="Percent 5 9" xfId="434"/>
    <cellStyle name="Percent 6" xfId="435"/>
    <cellStyle name="Percent 6 2" xfId="436"/>
    <cellStyle name="Percent 6 2 2" xfId="437"/>
    <cellStyle name="Percent 6 3" xfId="438"/>
    <cellStyle name="Percent 6 3 2" xfId="439"/>
    <cellStyle name="Percent 6 4" xfId="440"/>
    <cellStyle name="Percent 6 4 2" xfId="441"/>
    <cellStyle name="Percent 6 5" xfId="442"/>
    <cellStyle name="Percent 6 5 2" xfId="443"/>
    <cellStyle name="Percent 6 6" xfId="444"/>
    <cellStyle name="Percent 6 6 2" xfId="445"/>
    <cellStyle name="Percent 6 7" xfId="446"/>
    <cellStyle name="Percent 6 7 2" xfId="447"/>
    <cellStyle name="Percent 6 8" xfId="448"/>
    <cellStyle name="Percent 6 8 2" xfId="449"/>
    <cellStyle name="Percent 6 9" xfId="450"/>
    <cellStyle name="Percent 7" xfId="451"/>
    <cellStyle name="Percent 7 2" xfId="452"/>
    <cellStyle name="Percent 7 2 2" xfId="453"/>
    <cellStyle name="Percent 7 3" xfId="454"/>
    <cellStyle name="Percent 7 3 2" xfId="455"/>
    <cellStyle name="Percent 7 4" xfId="456"/>
    <cellStyle name="Percent 7 4 2" xfId="457"/>
    <cellStyle name="Percent 7 5" xfId="458"/>
    <cellStyle name="Percent 7 5 2" xfId="459"/>
    <cellStyle name="Percent 7 6" xfId="460"/>
    <cellStyle name="Percent 7 6 2" xfId="461"/>
    <cellStyle name="Percent 7 7" xfId="462"/>
    <cellStyle name="Percent 7 7 2" xfId="463"/>
    <cellStyle name="Percent 7 8" xfId="464"/>
    <cellStyle name="Percent 7 8 2" xfId="465"/>
    <cellStyle name="Percent 7 9" xfId="466"/>
    <cellStyle name="Percent 8" xfId="467"/>
    <cellStyle name="Percent 8 2" xfId="468"/>
    <cellStyle name="Percent 9" xfId="469"/>
    <cellStyle name="Percent 9 2" xfId="470"/>
    <cellStyle name="Title" xfId="471"/>
    <cellStyle name="Total" xfId="472"/>
    <cellStyle name="Warning Text" xfId="4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 t="s">
        <v>1360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22">
      <selection activeCell="D31" sqref="D31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 t="str">
        <f>ReportedCompletionDate</f>
        <v>15.03.2021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20943079.57</v>
      </c>
      <c r="H11" s="145">
        <v>21073241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336308.49</v>
      </c>
      <c r="H13" s="127">
        <v>314909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0</v>
      </c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336308.49</v>
      </c>
      <c r="H16" s="146">
        <f>SUM(H13:H15)</f>
        <v>314909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-197113.95</v>
      </c>
      <c r="H18" s="138">
        <f>SUM(H19:H20)</f>
        <v>-1815626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>
        <v>2571726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-197113.95</v>
      </c>
      <c r="H20" s="127">
        <v>-4387352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1618512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1865547.05</v>
      </c>
      <c r="D22" s="127">
        <v>1649912</v>
      </c>
      <c r="E22" s="166" t="s">
        <v>924</v>
      </c>
      <c r="F22" s="126" t="s">
        <v>925</v>
      </c>
      <c r="G22" s="127">
        <v>-1991124.36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-2188238.31</v>
      </c>
      <c r="H23" s="146">
        <f>H19+H21+H20+H22</f>
        <v>-197114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19091149.75</v>
      </c>
      <c r="H24" s="146">
        <f>H11+H16+H23</f>
        <v>21191036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1865547.05</v>
      </c>
      <c r="D25" s="146">
        <f>SUM(D21:D24)</f>
        <v>1649912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17241218.96</v>
      </c>
      <c r="D27" s="138">
        <f>SUM(D28:D31)</f>
        <v>19561926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17241218.96</v>
      </c>
      <c r="D28" s="127">
        <v>19561926</v>
      </c>
      <c r="E28" s="71" t="s">
        <v>103</v>
      </c>
      <c r="F28" s="156" t="s">
        <v>186</v>
      </c>
      <c r="G28" s="138">
        <f>SUM(G29:G31)</f>
        <v>26335.73</v>
      </c>
      <c r="H28" s="138">
        <f>SUM(H29:H31)</f>
        <v>27709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3613.18</v>
      </c>
      <c r="H29" s="152">
        <v>3822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22722.55</v>
      </c>
      <c r="H30" s="152">
        <v>23887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580</v>
      </c>
      <c r="H36" s="152">
        <v>130</v>
      </c>
    </row>
    <row r="37" spans="1:8" ht="15.75">
      <c r="A37" s="75" t="s">
        <v>12</v>
      </c>
      <c r="B37" s="126" t="s">
        <v>165</v>
      </c>
      <c r="C37" s="137">
        <f>SUM(C32:C36)+C27</f>
        <v>17241218.96</v>
      </c>
      <c r="D37" s="137">
        <f>SUM(D32:D36)+D27</f>
        <v>19561926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26915.73</v>
      </c>
      <c r="H40" s="153">
        <f>SUM(H32:H39)+H28+H27</f>
        <v>27839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11299.47</v>
      </c>
      <c r="D42" s="152">
        <v>7037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11299.47</v>
      </c>
      <c r="D43" s="153">
        <f>SUM(D39:D42)</f>
        <v>7037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19118065.48</v>
      </c>
      <c r="D45" s="153">
        <f>D25+D37+D43+D44</f>
        <v>21218875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19118065.48</v>
      </c>
      <c r="D47" s="369">
        <f>D18+D45</f>
        <v>21218875</v>
      </c>
      <c r="E47" s="158" t="s">
        <v>35</v>
      </c>
      <c r="F47" s="121" t="s">
        <v>199</v>
      </c>
      <c r="G47" s="370">
        <f>G24+G40</f>
        <v>19118065.48</v>
      </c>
      <c r="H47" s="370">
        <f>H24+H40</f>
        <v>21218875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0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 t="str">
        <f>ReportedCompletionDate</f>
        <v>15.03.2021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168722.84</v>
      </c>
      <c r="H12" s="139">
        <v>251735</v>
      </c>
      <c r="I12" s="77"/>
    </row>
    <row r="13" spans="1:9" s="70" customFormat="1" ht="31.5">
      <c r="A13" s="81" t="s">
        <v>886</v>
      </c>
      <c r="B13" s="171" t="s">
        <v>757</v>
      </c>
      <c r="C13" s="139">
        <v>16309.95</v>
      </c>
      <c r="D13" s="139">
        <v>29379</v>
      </c>
      <c r="E13" s="81" t="s">
        <v>889</v>
      </c>
      <c r="F13" s="171" t="s">
        <v>774</v>
      </c>
      <c r="G13" s="139">
        <v>26949.02</v>
      </c>
      <c r="H13" s="139">
        <v>2149</v>
      </c>
      <c r="I13" s="77"/>
    </row>
    <row r="14" spans="1:9" s="70" customFormat="1" ht="31.5">
      <c r="A14" s="81" t="s">
        <v>887</v>
      </c>
      <c r="B14" s="171" t="s">
        <v>758</v>
      </c>
      <c r="C14" s="139">
        <v>36051140.98</v>
      </c>
      <c r="D14" s="139">
        <v>11986017</v>
      </c>
      <c r="E14" s="81" t="s">
        <v>890</v>
      </c>
      <c r="F14" s="171" t="s">
        <v>775</v>
      </c>
      <c r="G14" s="139">
        <v>35056281.41</v>
      </c>
      <c r="H14" s="139">
        <v>13572332</v>
      </c>
      <c r="I14" s="77"/>
    </row>
    <row r="15" spans="1:9" s="70" customFormat="1" ht="31.5">
      <c r="A15" s="81" t="s">
        <v>888</v>
      </c>
      <c r="B15" s="171" t="s">
        <v>759</v>
      </c>
      <c r="C15" s="139">
        <v>4263726.16</v>
      </c>
      <c r="D15" s="139">
        <v>1693836</v>
      </c>
      <c r="E15" s="81" t="s">
        <v>891</v>
      </c>
      <c r="F15" s="171" t="s">
        <v>776</v>
      </c>
      <c r="G15" s="139">
        <v>3425418.46</v>
      </c>
      <c r="H15" s="139">
        <v>1720548</v>
      </c>
      <c r="I15" s="77"/>
    </row>
    <row r="16" spans="1:9" s="70" customFormat="1" ht="15.75">
      <c r="A16" s="81" t="s">
        <v>915</v>
      </c>
      <c r="B16" s="171" t="s">
        <v>760</v>
      </c>
      <c r="C16" s="139">
        <v>5810.15</v>
      </c>
      <c r="D16" s="139">
        <v>775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40336987.24</v>
      </c>
      <c r="D18" s="142">
        <f>SUM(D12:D16)</f>
        <v>13710007</v>
      </c>
      <c r="E18" s="83" t="s">
        <v>20</v>
      </c>
      <c r="F18" s="172" t="s">
        <v>779</v>
      </c>
      <c r="G18" s="142">
        <f>SUM(G12:G17)</f>
        <v>38677371.73</v>
      </c>
      <c r="H18" s="142">
        <f>SUM(H12:H17)</f>
        <v>15546764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331508.85</v>
      </c>
      <c r="D21" s="139">
        <v>218245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331508.85</v>
      </c>
      <c r="D25" s="142">
        <f>SUM(D20:D24)</f>
        <v>218245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40668496.09</v>
      </c>
      <c r="D26" s="142">
        <f>D18+D25</f>
        <v>13928252</v>
      </c>
      <c r="E26" s="144" t="s">
        <v>40</v>
      </c>
      <c r="F26" s="172" t="s">
        <v>781</v>
      </c>
      <c r="G26" s="142">
        <f>G18+G25</f>
        <v>38677371.73</v>
      </c>
      <c r="H26" s="142">
        <f>H18+H25</f>
        <v>15546764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1618512</v>
      </c>
      <c r="E27" s="144" t="s">
        <v>787</v>
      </c>
      <c r="F27" s="172" t="s">
        <v>782</v>
      </c>
      <c r="G27" s="164">
        <f>IF((C26-G26)&gt;0,C26-G26,0)</f>
        <v>1991124.3600000069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1618512</v>
      </c>
      <c r="E29" s="144" t="s">
        <v>125</v>
      </c>
      <c r="F29" s="172" t="s">
        <v>783</v>
      </c>
      <c r="G29" s="142">
        <f>G27</f>
        <v>1991124.3600000069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40668496.09</v>
      </c>
      <c r="D30" s="142">
        <f>D26+D28+D29</f>
        <v>15546764</v>
      </c>
      <c r="E30" s="144" t="s">
        <v>789</v>
      </c>
      <c r="F30" s="172" t="s">
        <v>784</v>
      </c>
      <c r="G30" s="142">
        <f>G26+G29</f>
        <v>40668496.09</v>
      </c>
      <c r="H30" s="142">
        <f>H26+H29</f>
        <v>15546764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C26" sqref="C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 t="str">
        <f>ReportedCompletionDate</f>
        <v>15.03.2021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39695.9</v>
      </c>
      <c r="D13" s="316">
        <v>-147485.97</v>
      </c>
      <c r="E13" s="317">
        <f>SUM(C13:D13)</f>
        <v>-107790.07</v>
      </c>
      <c r="F13" s="316">
        <v>14743073</v>
      </c>
      <c r="G13" s="316">
        <v>-2386635</v>
      </c>
      <c r="H13" s="317">
        <f>SUM(F13:G13)</f>
        <v>12356438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39695.9</v>
      </c>
      <c r="D19" s="320">
        <f>SUM(D13:D14,D16:D18)</f>
        <v>-147485.97</v>
      </c>
      <c r="E19" s="317">
        <f t="shared" si="0"/>
        <v>-107790.07</v>
      </c>
      <c r="F19" s="320">
        <f>SUM(F13:F14,F16:F18)</f>
        <v>14743073</v>
      </c>
      <c r="G19" s="320">
        <f>SUM(G13:G14,G16:G18)</f>
        <v>-2386635</v>
      </c>
      <c r="H19" s="317">
        <f t="shared" si="1"/>
        <v>12356438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1716163.94</v>
      </c>
      <c r="D21" s="316">
        <v>-1192973.74</v>
      </c>
      <c r="E21" s="317">
        <f>SUM(C21:D21)</f>
        <v>523190.19999999995</v>
      </c>
      <c r="F21" s="316">
        <v>1115910</v>
      </c>
      <c r="G21" s="316">
        <v>-12286561</v>
      </c>
      <c r="H21" s="317">
        <f>SUM(F21:G21)</f>
        <v>-11170651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-1148.61</v>
      </c>
      <c r="E23" s="317">
        <f t="shared" si="2"/>
        <v>-1148.61</v>
      </c>
      <c r="F23" s="316"/>
      <c r="G23" s="316">
        <v>-560</v>
      </c>
      <c r="H23" s="317">
        <f t="shared" si="3"/>
        <v>-560</v>
      </c>
    </row>
    <row r="24" spans="1:8" ht="12.75">
      <c r="A24" s="315" t="s">
        <v>902</v>
      </c>
      <c r="B24" s="41" t="s">
        <v>802</v>
      </c>
      <c r="C24" s="316">
        <v>163416.48</v>
      </c>
      <c r="D24" s="316"/>
      <c r="E24" s="317">
        <f t="shared" si="2"/>
        <v>163416.48</v>
      </c>
      <c r="F24" s="316">
        <v>242021</v>
      </c>
      <c r="G24" s="316"/>
      <c r="H24" s="317">
        <f t="shared" si="3"/>
        <v>242021</v>
      </c>
    </row>
    <row r="25" spans="1:8" ht="12.75">
      <c r="A25" s="323" t="s">
        <v>903</v>
      </c>
      <c r="B25" s="41" t="s">
        <v>803</v>
      </c>
      <c r="C25" s="316"/>
      <c r="D25" s="316">
        <v>-266886.76</v>
      </c>
      <c r="E25" s="317">
        <f t="shared" si="2"/>
        <v>-266886.76</v>
      </c>
      <c r="F25" s="316"/>
      <c r="G25" s="316">
        <v>-146342</v>
      </c>
      <c r="H25" s="317">
        <f t="shared" si="3"/>
        <v>-146342</v>
      </c>
    </row>
    <row r="26" spans="1:8" ht="12.75">
      <c r="A26" s="323" t="s">
        <v>904</v>
      </c>
      <c r="B26" s="41" t="s">
        <v>804</v>
      </c>
      <c r="C26" s="316"/>
      <c r="D26" s="316">
        <v>-35560.44</v>
      </c>
      <c r="E26" s="317">
        <f t="shared" si="2"/>
        <v>-35560.44</v>
      </c>
      <c r="F26" s="316"/>
      <c r="G26" s="316">
        <v>-37553</v>
      </c>
      <c r="H26" s="317">
        <f t="shared" si="3"/>
        <v>-37553</v>
      </c>
    </row>
    <row r="27" spans="1:8" ht="12.75">
      <c r="A27" s="319" t="s">
        <v>905</v>
      </c>
      <c r="B27" s="41" t="s">
        <v>805</v>
      </c>
      <c r="C27" s="316">
        <v>31091.44</v>
      </c>
      <c r="D27" s="316">
        <v>-59719.81</v>
      </c>
      <c r="E27" s="317">
        <f t="shared" si="2"/>
        <v>-28628.37</v>
      </c>
      <c r="F27" s="316"/>
      <c r="G27" s="316">
        <v>-7214</v>
      </c>
      <c r="H27" s="317">
        <f t="shared" si="3"/>
        <v>-7214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1910671.8599999999</v>
      </c>
      <c r="D29" s="320">
        <f>SUM(D21:D28)</f>
        <v>-1556289.36</v>
      </c>
      <c r="E29" s="317">
        <f t="shared" si="2"/>
        <v>354382.49999999977</v>
      </c>
      <c r="F29" s="320">
        <f>SUM(F21:F28)</f>
        <v>1357931</v>
      </c>
      <c r="G29" s="320">
        <f>SUM(G21:G28)</f>
        <v>-12478230</v>
      </c>
      <c r="H29" s="317">
        <f t="shared" si="3"/>
        <v>-11120299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>
        <v>0</v>
      </c>
      <c r="D31" s="316">
        <v>-30957.4</v>
      </c>
      <c r="E31" s="317">
        <f>SUM(C31:D31)</f>
        <v>-30957.4</v>
      </c>
      <c r="F31" s="316"/>
      <c r="G31" s="316">
        <v>-19955</v>
      </c>
      <c r="H31" s="317">
        <f>SUM(F31:G31)</f>
        <v>-19955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-30957.4</v>
      </c>
      <c r="E36" s="320">
        <f t="shared" si="4"/>
        <v>-30957.4</v>
      </c>
      <c r="F36" s="320">
        <f t="shared" si="4"/>
        <v>0</v>
      </c>
      <c r="G36" s="320">
        <f t="shared" si="4"/>
        <v>-19955</v>
      </c>
      <c r="H36" s="320">
        <f t="shared" si="4"/>
        <v>-19955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1950367.7599999998</v>
      </c>
      <c r="D37" s="320">
        <f t="shared" si="5"/>
        <v>-1734732.73</v>
      </c>
      <c r="E37" s="320">
        <f t="shared" si="5"/>
        <v>215635.02999999977</v>
      </c>
      <c r="F37" s="320">
        <f t="shared" si="5"/>
        <v>16101004</v>
      </c>
      <c r="G37" s="320">
        <f t="shared" si="5"/>
        <v>-14884820</v>
      </c>
      <c r="H37" s="320">
        <f t="shared" si="5"/>
        <v>1216184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+H40</f>
        <v>1649912</v>
      </c>
      <c r="F38" s="320"/>
      <c r="G38" s="320"/>
      <c r="H38" s="326">
        <v>433728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1865547.0299999998</v>
      </c>
      <c r="F39" s="320"/>
      <c r="G39" s="320"/>
      <c r="H39" s="320">
        <f>SUM(H37:H38)</f>
        <v>1649912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1865547.05</v>
      </c>
      <c r="F40" s="317"/>
      <c r="G40" s="317"/>
      <c r="H40" s="316">
        <f>+'1-SB'!D22</f>
        <v>1649912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6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 t="str">
        <f>ReportedCompletionDate</f>
        <v>15.03.2021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7991052</v>
      </c>
      <c r="D13" s="130">
        <v>1044061</v>
      </c>
      <c r="E13" s="130">
        <v>0</v>
      </c>
      <c r="F13" s="130">
        <v>0</v>
      </c>
      <c r="G13" s="130">
        <v>2571726</v>
      </c>
      <c r="H13" s="130">
        <v>-4387352</v>
      </c>
      <c r="I13" s="371">
        <f>SUM(C13:H13)</f>
        <v>7219487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21073241</v>
      </c>
      <c r="D14" s="371">
        <f>'1-SB'!H13</f>
        <v>314909</v>
      </c>
      <c r="E14" s="371">
        <f>'1-SB'!H14</f>
        <v>0</v>
      </c>
      <c r="F14" s="371">
        <f>'1-SB'!H15</f>
        <v>0</v>
      </c>
      <c r="G14" s="371">
        <f>'1-SB'!H19+'1-SB'!H21</f>
        <v>4190238</v>
      </c>
      <c r="H14" s="371">
        <f>'1-SB'!H20+'1-SB'!H22</f>
        <v>-4387352</v>
      </c>
      <c r="I14" s="371">
        <f aca="true" t="shared" si="0" ref="I14:I36">SUM(C14:H14)</f>
        <v>21191036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21073241</v>
      </c>
      <c r="D18" s="372">
        <f t="shared" si="2"/>
        <v>314909</v>
      </c>
      <c r="E18" s="372">
        <f>E14+E15</f>
        <v>0</v>
      </c>
      <c r="F18" s="372">
        <f t="shared" si="2"/>
        <v>0</v>
      </c>
      <c r="G18" s="372">
        <f t="shared" si="2"/>
        <v>4190238</v>
      </c>
      <c r="H18" s="372">
        <f t="shared" si="2"/>
        <v>-4387352</v>
      </c>
      <c r="I18" s="371">
        <f t="shared" si="0"/>
        <v>21191036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-130161.34000000001</v>
      </c>
      <c r="D19" s="372">
        <f t="shared" si="3"/>
        <v>21399.11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-108762.23000000001</v>
      </c>
      <c r="J19" s="51"/>
    </row>
    <row r="20" spans="1:10" ht="15">
      <c r="A20" s="103" t="s">
        <v>203</v>
      </c>
      <c r="B20" s="34" t="s">
        <v>825</v>
      </c>
      <c r="C20" s="131">
        <v>47141.8</v>
      </c>
      <c r="D20" s="131">
        <f>-8417.72</f>
        <v>-8417.72</v>
      </c>
      <c r="E20" s="131"/>
      <c r="F20" s="131"/>
      <c r="G20" s="131"/>
      <c r="H20" s="131"/>
      <c r="I20" s="371">
        <f t="shared" si="0"/>
        <v>38724.08</v>
      </c>
      <c r="J20" s="51"/>
    </row>
    <row r="21" spans="1:10" ht="15">
      <c r="A21" s="103" t="s">
        <v>204</v>
      </c>
      <c r="B21" s="34" t="s">
        <v>826</v>
      </c>
      <c r="C21" s="131">
        <f>-177303.14</f>
        <v>-177303.14</v>
      </c>
      <c r="D21" s="131">
        <v>29816.83</v>
      </c>
      <c r="E21" s="131"/>
      <c r="F21" s="131"/>
      <c r="G21" s="131"/>
      <c r="H21" s="131"/>
      <c r="I21" s="371">
        <f t="shared" si="0"/>
        <v>-147486.31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-1991124.36</v>
      </c>
      <c r="I22" s="371">
        <f t="shared" si="0"/>
        <v>-1991124.36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>
        <v>-4190238</v>
      </c>
      <c r="H26" s="131">
        <v>4190238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20943079.66</v>
      </c>
      <c r="D34" s="372">
        <f t="shared" si="7"/>
        <v>336308.11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-2188238.3600000003</v>
      </c>
      <c r="I34" s="371">
        <f t="shared" si="0"/>
        <v>19091149.41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20943079.66</v>
      </c>
      <c r="D36" s="375">
        <f t="shared" si="8"/>
        <v>336308.11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-2188238.3600000003</v>
      </c>
      <c r="I36" s="371">
        <f t="shared" si="0"/>
        <v>19091149.41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D18" sqref="D1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ВЪЗМОЖНОСТИ В НОВА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 t="str">
        <f>ReportedCompletionDate</f>
        <v>15.03.2021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10774577.0158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10708026.5185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24103.0051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39245.9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90653.5024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147485.97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1.0056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0.9116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9073285.37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265199.39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35172.03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4512.92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-0.09347653142402557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-0.0884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-0.09347653142402557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0.3226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 t="str">
        <f aca="true" t="shared" si="2" ref="C3:C34">EndDate</f>
        <v>31.12.2020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 t="str">
        <f t="shared" si="2"/>
        <v>31.12.2020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 t="str">
        <f t="shared" si="2"/>
        <v>31.12.2020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 t="str">
        <f t="shared" si="2"/>
        <v>31.12.2020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 t="str">
        <f t="shared" si="2"/>
        <v>31.12.2020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 t="str">
        <f t="shared" si="2"/>
        <v>31.12.2020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 t="str">
        <f t="shared" si="2"/>
        <v>31.12.2020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 t="str">
        <f t="shared" si="2"/>
        <v>31.12.2020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 t="str">
        <f t="shared" si="2"/>
        <v>31.12.2020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 t="str">
        <f t="shared" si="2"/>
        <v>31.12.2020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 t="str">
        <f t="shared" si="2"/>
        <v>31.12.2020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 t="str">
        <f t="shared" si="2"/>
        <v>31.12.2020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 t="str">
        <f t="shared" si="2"/>
        <v>31.12.2020</v>
      </c>
      <c r="D15" s="193" t="s">
        <v>151</v>
      </c>
      <c r="E15" s="194" t="s">
        <v>9</v>
      </c>
      <c r="F15" s="179" t="s">
        <v>754</v>
      </c>
      <c r="G15" s="183">
        <f>'1-SB'!C22</f>
        <v>1865547.05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 t="str">
        <f t="shared" si="2"/>
        <v>31.12.2020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 t="str">
        <f t="shared" si="2"/>
        <v>31.12.2020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 t="str">
        <f t="shared" si="2"/>
        <v>31.12.2020</v>
      </c>
      <c r="D18" s="191" t="s">
        <v>154</v>
      </c>
      <c r="E18" s="195" t="s">
        <v>11</v>
      </c>
      <c r="F18" s="179" t="s">
        <v>754</v>
      </c>
      <c r="G18" s="183">
        <f>'1-SB'!C25</f>
        <v>1865547.05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 t="str">
        <f t="shared" si="2"/>
        <v>31.12.2020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 t="str">
        <f t="shared" si="2"/>
        <v>31.12.2020</v>
      </c>
      <c r="D20" s="193" t="s">
        <v>155</v>
      </c>
      <c r="E20" s="194" t="s">
        <v>115</v>
      </c>
      <c r="F20" s="179" t="s">
        <v>754</v>
      </c>
      <c r="G20" s="183">
        <f>'1-SB'!C27</f>
        <v>17241218.96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 t="str">
        <f t="shared" si="2"/>
        <v>31.12.2020</v>
      </c>
      <c r="D21" s="193" t="s">
        <v>156</v>
      </c>
      <c r="E21" s="196" t="s">
        <v>73</v>
      </c>
      <c r="F21" s="179" t="s">
        <v>754</v>
      </c>
      <c r="G21" s="183">
        <f>'1-SB'!C28</f>
        <v>17241218.96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 t="str">
        <f t="shared" si="2"/>
        <v>31.12.2020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 t="str">
        <f t="shared" si="2"/>
        <v>31.12.2020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 t="str">
        <f t="shared" si="2"/>
        <v>31.12.2020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 t="str">
        <f t="shared" si="2"/>
        <v>31.12.2020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 t="str">
        <f t="shared" si="2"/>
        <v>31.12.2020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 t="str">
        <f t="shared" si="2"/>
        <v>31.12.2020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 t="str">
        <f t="shared" si="2"/>
        <v>31.12.2020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 t="str">
        <f t="shared" si="2"/>
        <v>31.12.2020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 t="str">
        <f t="shared" si="2"/>
        <v>31.12.2020</v>
      </c>
      <c r="D30" s="193" t="s">
        <v>165</v>
      </c>
      <c r="E30" s="195" t="s">
        <v>12</v>
      </c>
      <c r="F30" s="179" t="s">
        <v>754</v>
      </c>
      <c r="G30" s="183">
        <f>'1-SB'!C37</f>
        <v>17241218.96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 t="str">
        <f t="shared" si="2"/>
        <v>31.12.2020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 t="str">
        <f t="shared" si="2"/>
        <v>31.12.2020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 t="str">
        <f t="shared" si="2"/>
        <v>31.12.2020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 t="str">
        <f t="shared" si="2"/>
        <v>31.12.2020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 t="str">
        <f aca="true" t="shared" si="5" ref="C35:C58">EndDate</f>
        <v>31.12.2020</v>
      </c>
      <c r="D35" s="186" t="s">
        <v>169</v>
      </c>
      <c r="E35" s="187" t="s">
        <v>82</v>
      </c>
      <c r="F35" s="179" t="s">
        <v>754</v>
      </c>
      <c r="G35" s="183">
        <f>'1-SB'!C42</f>
        <v>11299.47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 t="str">
        <f t="shared" si="5"/>
        <v>31.12.2020</v>
      </c>
      <c r="D36" s="184" t="s">
        <v>170</v>
      </c>
      <c r="E36" s="190" t="s">
        <v>13</v>
      </c>
      <c r="F36" s="179" t="s">
        <v>754</v>
      </c>
      <c r="G36" s="183">
        <f>'1-SB'!C43</f>
        <v>11299.47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 t="str">
        <f t="shared" si="5"/>
        <v>31.12.2020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 t="str">
        <f t="shared" si="5"/>
        <v>31.12.2020</v>
      </c>
      <c r="D38" s="184" t="s">
        <v>172</v>
      </c>
      <c r="E38" s="190" t="s">
        <v>34</v>
      </c>
      <c r="F38" s="179" t="s">
        <v>754</v>
      </c>
      <c r="G38" s="183">
        <f>'1-SB'!C45</f>
        <v>19118065.48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 t="str">
        <f t="shared" si="5"/>
        <v>31.12.2020</v>
      </c>
      <c r="D39" s="184" t="s">
        <v>173</v>
      </c>
      <c r="E39" s="184" t="s">
        <v>36</v>
      </c>
      <c r="F39" s="179" t="s">
        <v>754</v>
      </c>
      <c r="G39" s="183">
        <f>'1-SB'!C47</f>
        <v>19118065.48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 t="str">
        <f t="shared" si="5"/>
        <v>31.12.2020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 t="str">
        <f t="shared" si="5"/>
        <v>31.12.2020</v>
      </c>
      <c r="D41" s="203" t="s">
        <v>174</v>
      </c>
      <c r="E41" s="204" t="s">
        <v>881</v>
      </c>
      <c r="F41" s="198" t="s">
        <v>755</v>
      </c>
      <c r="G41" s="202">
        <f>'1-SB'!G11</f>
        <v>20943079.57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 t="str">
        <f t="shared" si="5"/>
        <v>31.12.2020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 t="str">
        <f t="shared" si="5"/>
        <v>31.12.2020</v>
      </c>
      <c r="D43" s="206" t="s">
        <v>175</v>
      </c>
      <c r="E43" s="207" t="s">
        <v>114</v>
      </c>
      <c r="F43" s="198" t="s">
        <v>755</v>
      </c>
      <c r="G43" s="202">
        <f>'1-SB'!G13</f>
        <v>336308.49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 t="str">
        <f t="shared" si="5"/>
        <v>31.12.2020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 t="str">
        <f t="shared" si="5"/>
        <v>31.12.2020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 t="str">
        <f t="shared" si="5"/>
        <v>31.12.2020</v>
      </c>
      <c r="D46" s="203" t="s">
        <v>178</v>
      </c>
      <c r="E46" s="208" t="s">
        <v>23</v>
      </c>
      <c r="F46" s="198" t="s">
        <v>755</v>
      </c>
      <c r="G46" s="202">
        <f>'1-SB'!G16</f>
        <v>336308.49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 t="str">
        <f t="shared" si="5"/>
        <v>31.12.2020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 t="str">
        <f t="shared" si="5"/>
        <v>31.12.2020</v>
      </c>
      <c r="D48" s="205" t="s">
        <v>179</v>
      </c>
      <c r="E48" s="207" t="s">
        <v>26</v>
      </c>
      <c r="F48" s="198" t="s">
        <v>755</v>
      </c>
      <c r="G48" s="202">
        <f>'1-SB'!G18</f>
        <v>-197113.95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 t="str">
        <f t="shared" si="5"/>
        <v>31.12.2020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 t="str">
        <f t="shared" si="5"/>
        <v>31.12.2020</v>
      </c>
      <c r="D50" s="205" t="s">
        <v>181</v>
      </c>
      <c r="E50" s="209" t="s">
        <v>28</v>
      </c>
      <c r="F50" s="198" t="s">
        <v>755</v>
      </c>
      <c r="G50" s="202">
        <f>'1-SB'!G20</f>
        <v>-197113.95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 t="str">
        <f t="shared" si="5"/>
        <v>31.12.2020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 t="str">
        <f t="shared" si="5"/>
        <v>31.12.2020</v>
      </c>
      <c r="D52" s="210" t="s">
        <v>925</v>
      </c>
      <c r="E52" s="211" t="s">
        <v>924</v>
      </c>
      <c r="F52" s="198" t="s">
        <v>755</v>
      </c>
      <c r="G52" s="202">
        <f>'1-SB'!G22</f>
        <v>-1991124.36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 t="str">
        <f t="shared" si="5"/>
        <v>31.12.2020</v>
      </c>
      <c r="D53" s="203" t="s">
        <v>183</v>
      </c>
      <c r="E53" s="208" t="s">
        <v>29</v>
      </c>
      <c r="F53" s="198" t="s">
        <v>755</v>
      </c>
      <c r="G53" s="202">
        <f>'1-SB'!G23</f>
        <v>-2188238.31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 t="str">
        <f t="shared" si="5"/>
        <v>31.12.2020</v>
      </c>
      <c r="D54" s="200" t="s">
        <v>184</v>
      </c>
      <c r="E54" s="212" t="s">
        <v>31</v>
      </c>
      <c r="F54" s="198" t="s">
        <v>755</v>
      </c>
      <c r="G54" s="202">
        <f>'1-SB'!G24</f>
        <v>19091149.75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 t="str">
        <f t="shared" si="5"/>
        <v>31.12.2020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 t="str">
        <f t="shared" si="5"/>
        <v>31.12.2020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 t="str">
        <f t="shared" si="5"/>
        <v>31.12.2020</v>
      </c>
      <c r="D57" s="205" t="s">
        <v>186</v>
      </c>
      <c r="E57" s="207" t="s">
        <v>103</v>
      </c>
      <c r="F57" s="198" t="s">
        <v>755</v>
      </c>
      <c r="G57" s="202">
        <f>'1-SB'!G28</f>
        <v>26335.73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 t="str">
        <f t="shared" si="5"/>
        <v>31.12.2020</v>
      </c>
      <c r="D58" s="205" t="s">
        <v>187</v>
      </c>
      <c r="E58" s="209" t="s">
        <v>139</v>
      </c>
      <c r="F58" s="198" t="s">
        <v>755</v>
      </c>
      <c r="G58" s="202">
        <f>'1-SB'!G29</f>
        <v>3613.18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22722.55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 t="str">
        <f aca="true" t="shared" si="8" ref="C60:C81">EndDate</f>
        <v>31.12.2020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 t="str">
        <f t="shared" si="8"/>
        <v>31.12.2020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 t="str">
        <f t="shared" si="8"/>
        <v>31.12.2020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 t="str">
        <f t="shared" si="8"/>
        <v>31.12.2020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 t="str">
        <f t="shared" si="8"/>
        <v>31.12.2020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 t="str">
        <f t="shared" si="8"/>
        <v>31.12.2020</v>
      </c>
      <c r="D65" s="205" t="s">
        <v>194</v>
      </c>
      <c r="E65" s="213" t="s">
        <v>118</v>
      </c>
      <c r="F65" s="198" t="s">
        <v>755</v>
      </c>
      <c r="G65" s="202">
        <f>'1-SB'!G36</f>
        <v>580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 t="str">
        <f t="shared" si="8"/>
        <v>31.12.2020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 t="str">
        <f t="shared" si="8"/>
        <v>31.12.2020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 t="str">
        <f t="shared" si="8"/>
        <v>31.12.2020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 t="str">
        <f t="shared" si="8"/>
        <v>31.12.2020</v>
      </c>
      <c r="D69" s="200" t="s">
        <v>198</v>
      </c>
      <c r="E69" s="212" t="s">
        <v>34</v>
      </c>
      <c r="F69" s="198" t="s">
        <v>755</v>
      </c>
      <c r="G69" s="202">
        <f>'1-SB'!G40</f>
        <v>26915.73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 t="str">
        <f t="shared" si="8"/>
        <v>31.12.2020</v>
      </c>
      <c r="D70" s="203" t="s">
        <v>199</v>
      </c>
      <c r="E70" s="203" t="s">
        <v>35</v>
      </c>
      <c r="F70" s="198" t="s">
        <v>755</v>
      </c>
      <c r="G70" s="202">
        <f>'1-SB'!G47</f>
        <v>19118065.48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 t="str">
        <f t="shared" si="8"/>
        <v>31.12.2020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 t="str">
        <f t="shared" si="8"/>
        <v>31.12.2020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 t="str">
        <f t="shared" si="8"/>
        <v>31.12.2020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 t="str">
        <f t="shared" si="8"/>
        <v>31.12.2020</v>
      </c>
      <c r="D74" s="218" t="s">
        <v>757</v>
      </c>
      <c r="E74" s="223" t="s">
        <v>886</v>
      </c>
      <c r="F74" s="216" t="s">
        <v>790</v>
      </c>
      <c r="G74" s="220">
        <f>'2-OD'!C13</f>
        <v>16309.95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 t="str">
        <f t="shared" si="8"/>
        <v>31.12.2020</v>
      </c>
      <c r="D75" s="218" t="s">
        <v>758</v>
      </c>
      <c r="E75" s="223" t="s">
        <v>887</v>
      </c>
      <c r="F75" s="216" t="s">
        <v>790</v>
      </c>
      <c r="G75" s="220">
        <f>'2-OD'!C14</f>
        <v>36051140.98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 t="str">
        <f t="shared" si="8"/>
        <v>31.12.2020</v>
      </c>
      <c r="D76" s="218" t="s">
        <v>759</v>
      </c>
      <c r="E76" s="223" t="s">
        <v>888</v>
      </c>
      <c r="F76" s="216" t="s">
        <v>790</v>
      </c>
      <c r="G76" s="220">
        <f>'2-OD'!C15</f>
        <v>4263726.16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 t="str">
        <f t="shared" si="8"/>
        <v>31.12.2020</v>
      </c>
      <c r="D77" s="218" t="s">
        <v>760</v>
      </c>
      <c r="E77" s="223" t="s">
        <v>915</v>
      </c>
      <c r="F77" s="216" t="s">
        <v>790</v>
      </c>
      <c r="G77" s="220">
        <f>'2-OD'!C16</f>
        <v>5810.15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 t="str">
        <f t="shared" si="8"/>
        <v>31.12.2020</v>
      </c>
      <c r="D78" s="221" t="s">
        <v>761</v>
      </c>
      <c r="E78" s="224" t="s">
        <v>20</v>
      </c>
      <c r="F78" s="216" t="s">
        <v>790</v>
      </c>
      <c r="G78" s="220">
        <f>'2-OD'!C18</f>
        <v>40336987.24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 t="str">
        <f t="shared" si="8"/>
        <v>31.12.2020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 t="str">
        <f t="shared" si="8"/>
        <v>31.12.2020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 t="str">
        <f t="shared" si="8"/>
        <v>31.12.2020</v>
      </c>
      <c r="D81" s="218" t="s">
        <v>763</v>
      </c>
      <c r="E81" s="223" t="s">
        <v>100</v>
      </c>
      <c r="F81" s="216" t="s">
        <v>790</v>
      </c>
      <c r="G81" s="220">
        <f>'2-OD'!C21</f>
        <v>331508.85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 t="str">
        <f aca="true" t="shared" si="11" ref="C83:C109">EndDate</f>
        <v>31.12.2020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 t="str">
        <f t="shared" si="11"/>
        <v>31.12.2020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 t="str">
        <f t="shared" si="11"/>
        <v>31.12.2020</v>
      </c>
      <c r="D85" s="221" t="s">
        <v>767</v>
      </c>
      <c r="E85" s="224" t="s">
        <v>23</v>
      </c>
      <c r="F85" s="216" t="s">
        <v>790</v>
      </c>
      <c r="G85" s="220">
        <f>'2-OD'!C25</f>
        <v>331508.85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 t="str">
        <f t="shared" si="11"/>
        <v>31.12.2020</v>
      </c>
      <c r="D86" s="221" t="s">
        <v>768</v>
      </c>
      <c r="E86" s="225" t="s">
        <v>122</v>
      </c>
      <c r="F86" s="216" t="s">
        <v>790</v>
      </c>
      <c r="G86" s="220">
        <f>'2-OD'!C26</f>
        <v>40668496.09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 t="str">
        <f t="shared" si="11"/>
        <v>31.12.2020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 t="str">
        <f t="shared" si="11"/>
        <v>31.12.2020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 t="str">
        <f t="shared" si="11"/>
        <v>31.12.2020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 t="str">
        <f t="shared" si="11"/>
        <v>31.12.2020</v>
      </c>
      <c r="D90" s="221" t="s">
        <v>772</v>
      </c>
      <c r="E90" s="225" t="s">
        <v>788</v>
      </c>
      <c r="F90" s="216" t="s">
        <v>790</v>
      </c>
      <c r="G90" s="220">
        <f>'2-OD'!C30</f>
        <v>40668496.09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 t="str">
        <f t="shared" si="11"/>
        <v>31.12.2020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 t="str">
        <f t="shared" si="11"/>
        <v>31.12.2020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 t="str">
        <f t="shared" si="11"/>
        <v>31.12.2020</v>
      </c>
      <c r="D93" s="229" t="s">
        <v>773</v>
      </c>
      <c r="E93" s="234" t="s">
        <v>38</v>
      </c>
      <c r="F93" s="227" t="s">
        <v>791</v>
      </c>
      <c r="G93" s="231">
        <f>'2-OD'!G12</f>
        <v>168722.84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 t="str">
        <f t="shared" si="11"/>
        <v>31.12.2020</v>
      </c>
      <c r="D94" s="229" t="s">
        <v>774</v>
      </c>
      <c r="E94" s="234" t="s">
        <v>889</v>
      </c>
      <c r="F94" s="227" t="s">
        <v>791</v>
      </c>
      <c r="G94" s="231">
        <f>'2-OD'!G13</f>
        <v>26949.02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 t="str">
        <f t="shared" si="11"/>
        <v>31.12.2020</v>
      </c>
      <c r="D95" s="229" t="s">
        <v>775</v>
      </c>
      <c r="E95" s="234" t="s">
        <v>890</v>
      </c>
      <c r="F95" s="227" t="s">
        <v>791</v>
      </c>
      <c r="G95" s="231">
        <f>'2-OD'!G14</f>
        <v>35056281.41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 t="str">
        <f t="shared" si="11"/>
        <v>31.12.2020</v>
      </c>
      <c r="D96" s="229" t="s">
        <v>776</v>
      </c>
      <c r="E96" s="234" t="s">
        <v>891</v>
      </c>
      <c r="F96" s="227" t="s">
        <v>791</v>
      </c>
      <c r="G96" s="231">
        <f>'2-OD'!G15</f>
        <v>3425418.46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 t="str">
        <f t="shared" si="11"/>
        <v>31.12.2020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 t="str">
        <f t="shared" si="11"/>
        <v>31.12.2020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 t="str">
        <f t="shared" si="11"/>
        <v>31.12.2020</v>
      </c>
      <c r="D99" s="232" t="s">
        <v>779</v>
      </c>
      <c r="E99" s="236" t="s">
        <v>20</v>
      </c>
      <c r="F99" s="227" t="s">
        <v>791</v>
      </c>
      <c r="G99" s="231">
        <f>'2-OD'!G18</f>
        <v>38677371.73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 t="str">
        <f t="shared" si="11"/>
        <v>31.12.2020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 t="str">
        <f t="shared" si="11"/>
        <v>31.12.2020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 t="str">
        <f t="shared" si="11"/>
        <v>31.12.2020</v>
      </c>
      <c r="D102" s="232" t="s">
        <v>781</v>
      </c>
      <c r="E102" s="237" t="s">
        <v>40</v>
      </c>
      <c r="F102" s="227" t="s">
        <v>791</v>
      </c>
      <c r="G102" s="231">
        <f>'2-OD'!G26</f>
        <v>38677371.73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 t="str">
        <f t="shared" si="11"/>
        <v>31.12.2020</v>
      </c>
      <c r="D103" s="232" t="s">
        <v>782</v>
      </c>
      <c r="E103" s="237" t="s">
        <v>787</v>
      </c>
      <c r="F103" s="227" t="s">
        <v>791</v>
      </c>
      <c r="G103" s="231">
        <f>'2-OD'!G27</f>
        <v>1991124.3600000069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 t="str">
        <f t="shared" si="11"/>
        <v>31.12.2020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 t="str">
        <f t="shared" si="11"/>
        <v>31.12.2020</v>
      </c>
      <c r="D105" s="232" t="s">
        <v>783</v>
      </c>
      <c r="E105" s="237" t="s">
        <v>125</v>
      </c>
      <c r="F105" s="227" t="s">
        <v>791</v>
      </c>
      <c r="G105" s="231">
        <f>'2-OD'!G29</f>
        <v>1991124.3600000069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 t="str">
        <f t="shared" si="11"/>
        <v>31.12.2020</v>
      </c>
      <c r="D106" s="232" t="s">
        <v>784</v>
      </c>
      <c r="E106" s="237" t="s">
        <v>789</v>
      </c>
      <c r="F106" s="227" t="s">
        <v>791</v>
      </c>
      <c r="G106" s="231">
        <f>'2-OD'!G30</f>
        <v>40668496.09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 t="str">
        <f t="shared" si="11"/>
        <v>31.12.2020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 t="str">
        <f t="shared" si="11"/>
        <v>31.12.2020</v>
      </c>
      <c r="D108" s="241" t="s">
        <v>792</v>
      </c>
      <c r="E108" s="244" t="s">
        <v>921</v>
      </c>
      <c r="F108" s="239" t="s">
        <v>1273</v>
      </c>
      <c r="G108" s="243">
        <f>'3-OPP'!E13</f>
        <v>-107790.07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 t="str">
        <f t="shared" si="11"/>
        <v>31.12.2020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 t="str">
        <f aca="true" t="shared" si="14" ref="C110:C141">EndDate</f>
        <v>31.12.2020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 t="str">
        <f t="shared" si="14"/>
        <v>31.12.2020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 t="str">
        <f t="shared" si="14"/>
        <v>31.12.2020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 t="str">
        <f t="shared" si="14"/>
        <v>31.12.2020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 t="str">
        <f t="shared" si="14"/>
        <v>31.12.2020</v>
      </c>
      <c r="D114" s="247" t="s">
        <v>798</v>
      </c>
      <c r="E114" s="242" t="s">
        <v>919</v>
      </c>
      <c r="F114" s="239" t="s">
        <v>1273</v>
      </c>
      <c r="G114" s="243">
        <f>'3-OPP'!E19</f>
        <v>-107790.07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 t="str">
        <f t="shared" si="14"/>
        <v>31.12.2020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 t="str">
        <f t="shared" si="14"/>
        <v>31.12.2020</v>
      </c>
      <c r="D116" s="241" t="s">
        <v>799</v>
      </c>
      <c r="E116" s="244" t="s">
        <v>899</v>
      </c>
      <c r="F116" s="239" t="s">
        <v>1273</v>
      </c>
      <c r="G116" s="243">
        <f>'3-OPP'!E21</f>
        <v>523190.19999999995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 t="str">
        <f t="shared" si="14"/>
        <v>31.12.2020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 t="str">
        <f t="shared" si="14"/>
        <v>31.12.2020</v>
      </c>
      <c r="D118" s="241" t="s">
        <v>801</v>
      </c>
      <c r="E118" s="244" t="s">
        <v>901</v>
      </c>
      <c r="F118" s="239" t="s">
        <v>1273</v>
      </c>
      <c r="G118" s="243">
        <f>'3-OPP'!E23</f>
        <v>-1148.61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 t="str">
        <f t="shared" si="14"/>
        <v>31.12.2020</v>
      </c>
      <c r="D119" s="241" t="s">
        <v>802</v>
      </c>
      <c r="E119" s="244" t="s">
        <v>902</v>
      </c>
      <c r="F119" s="239" t="s">
        <v>1273</v>
      </c>
      <c r="G119" s="243">
        <f>'3-OPP'!E24</f>
        <v>163416.48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 t="str">
        <f t="shared" si="14"/>
        <v>31.12.2020</v>
      </c>
      <c r="D120" s="241" t="s">
        <v>803</v>
      </c>
      <c r="E120" s="246" t="s">
        <v>903</v>
      </c>
      <c r="F120" s="239" t="s">
        <v>1273</v>
      </c>
      <c r="G120" s="243">
        <f>'3-OPP'!E25</f>
        <v>-266886.76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 t="str">
        <f t="shared" si="14"/>
        <v>31.12.2020</v>
      </c>
      <c r="D121" s="241" t="s">
        <v>804</v>
      </c>
      <c r="E121" s="246" t="s">
        <v>904</v>
      </c>
      <c r="F121" s="239" t="s">
        <v>1273</v>
      </c>
      <c r="G121" s="243">
        <f>'3-OPP'!E26</f>
        <v>-35560.44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 t="str">
        <f t="shared" si="14"/>
        <v>31.12.2020</v>
      </c>
      <c r="D122" s="241" t="s">
        <v>805</v>
      </c>
      <c r="E122" s="246" t="s">
        <v>905</v>
      </c>
      <c r="F122" s="239" t="s">
        <v>1273</v>
      </c>
      <c r="G122" s="243">
        <f>'3-OPP'!E27</f>
        <v>-28628.37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 t="str">
        <f t="shared" si="14"/>
        <v>31.12.2020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 t="str">
        <f t="shared" si="14"/>
        <v>31.12.2020</v>
      </c>
      <c r="D124" s="247" t="s">
        <v>807</v>
      </c>
      <c r="E124" s="242" t="s">
        <v>94</v>
      </c>
      <c r="F124" s="239" t="s">
        <v>1273</v>
      </c>
      <c r="G124" s="243">
        <f>'3-OPP'!E29</f>
        <v>354382.49999999977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 t="str">
        <f t="shared" si="14"/>
        <v>31.12.2020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 t="str">
        <f t="shared" si="14"/>
        <v>31.12.2020</v>
      </c>
      <c r="D126" s="241" t="s">
        <v>808</v>
      </c>
      <c r="E126" s="244" t="s">
        <v>907</v>
      </c>
      <c r="F126" s="239" t="s">
        <v>1273</v>
      </c>
      <c r="G126" s="243">
        <f>'3-OPP'!E31</f>
        <v>-30957.4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 t="str">
        <f t="shared" si="14"/>
        <v>31.12.2020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 t="str">
        <f t="shared" si="14"/>
        <v>31.12.2020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 t="str">
        <f t="shared" si="14"/>
        <v>31.12.2020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 t="str">
        <f t="shared" si="14"/>
        <v>31.12.2020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 t="str">
        <f t="shared" si="14"/>
        <v>31.12.2020</v>
      </c>
      <c r="D131" s="247" t="s">
        <v>813</v>
      </c>
      <c r="E131" s="242" t="s">
        <v>126</v>
      </c>
      <c r="F131" s="239" t="s">
        <v>1273</v>
      </c>
      <c r="G131" s="243">
        <f>'3-OPP'!E36</f>
        <v>-30957.4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 t="str">
        <f t="shared" si="14"/>
        <v>31.12.2020</v>
      </c>
      <c r="D132" s="247" t="s">
        <v>814</v>
      </c>
      <c r="E132" s="242" t="s">
        <v>62</v>
      </c>
      <c r="F132" s="239" t="s">
        <v>1273</v>
      </c>
      <c r="G132" s="243">
        <f>'3-OPP'!E37</f>
        <v>215635.02999999977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 t="str">
        <f t="shared" si="14"/>
        <v>31.12.2020</v>
      </c>
      <c r="D133" s="247" t="s">
        <v>815</v>
      </c>
      <c r="E133" s="242" t="s">
        <v>916</v>
      </c>
      <c r="F133" s="239" t="s">
        <v>1273</v>
      </c>
      <c r="G133" s="243">
        <f>'3-OPP'!E38</f>
        <v>1649912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 t="str">
        <f t="shared" si="14"/>
        <v>31.12.2020</v>
      </c>
      <c r="D134" s="247" t="s">
        <v>816</v>
      </c>
      <c r="E134" s="242" t="s">
        <v>917</v>
      </c>
      <c r="F134" s="239" t="s">
        <v>1273</v>
      </c>
      <c r="G134" s="243">
        <f>'3-OPP'!E39</f>
        <v>1865547.0299999998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 t="str">
        <f t="shared" si="14"/>
        <v>31.12.2020</v>
      </c>
      <c r="D135" s="241" t="s">
        <v>817</v>
      </c>
      <c r="E135" s="245" t="s">
        <v>72</v>
      </c>
      <c r="F135" s="239" t="s">
        <v>1273</v>
      </c>
      <c r="G135" s="243">
        <f>'3-OPP'!E40</f>
        <v>1865547.05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 t="str">
        <f t="shared" si="14"/>
        <v>31.12.2020</v>
      </c>
      <c r="D136" s="248" t="s">
        <v>818</v>
      </c>
      <c r="E136" s="249" t="s">
        <v>76</v>
      </c>
      <c r="F136" s="227" t="s">
        <v>1274</v>
      </c>
      <c r="G136" s="231">
        <f>'4-OSK'!I13</f>
        <v>7219487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 t="str">
        <f t="shared" si="14"/>
        <v>31.12.2020</v>
      </c>
      <c r="D137" s="248" t="s">
        <v>819</v>
      </c>
      <c r="E137" s="249" t="s">
        <v>49</v>
      </c>
      <c r="F137" s="227" t="s">
        <v>1274</v>
      </c>
      <c r="G137" s="231">
        <f>'4-OSK'!I14</f>
        <v>21191036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 t="str">
        <f t="shared" si="14"/>
        <v>31.12.2020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 t="str">
        <f t="shared" si="14"/>
        <v>31.12.2020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 t="str">
        <f t="shared" si="14"/>
        <v>31.12.2020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 t="str">
        <f t="shared" si="14"/>
        <v>31.12.2020</v>
      </c>
      <c r="D141" s="248" t="s">
        <v>823</v>
      </c>
      <c r="E141" s="249" t="s">
        <v>51</v>
      </c>
      <c r="F141" s="227" t="s">
        <v>1274</v>
      </c>
      <c r="G141" s="231">
        <f>'4-OSK'!I18</f>
        <v>21191036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 t="str">
        <f aca="true" t="shared" si="17" ref="C142:C155">EndDate</f>
        <v>31.12.2020</v>
      </c>
      <c r="D142" s="248" t="s">
        <v>824</v>
      </c>
      <c r="E142" s="249" t="s">
        <v>127</v>
      </c>
      <c r="F142" s="227" t="s">
        <v>1274</v>
      </c>
      <c r="G142" s="231">
        <f>'4-OSK'!I19</f>
        <v>-108762.23000000001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 t="str">
        <f t="shared" si="17"/>
        <v>31.12.2020</v>
      </c>
      <c r="D143" s="248" t="s">
        <v>825</v>
      </c>
      <c r="E143" s="250" t="s">
        <v>203</v>
      </c>
      <c r="F143" s="227" t="s">
        <v>1274</v>
      </c>
      <c r="G143" s="231">
        <f>'4-OSK'!I20</f>
        <v>38724.08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 t="str">
        <f t="shared" si="17"/>
        <v>31.12.2020</v>
      </c>
      <c r="D144" s="248" t="s">
        <v>826</v>
      </c>
      <c r="E144" s="250" t="s">
        <v>204</v>
      </c>
      <c r="F144" s="227" t="s">
        <v>1274</v>
      </c>
      <c r="G144" s="231">
        <f>'4-OSK'!I21</f>
        <v>-147486.31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 t="str">
        <f t="shared" si="17"/>
        <v>31.12.2020</v>
      </c>
      <c r="D145" s="248" t="s">
        <v>827</v>
      </c>
      <c r="E145" s="249" t="s">
        <v>52</v>
      </c>
      <c r="F145" s="227" t="s">
        <v>1274</v>
      </c>
      <c r="G145" s="231">
        <f>'4-OSK'!I22</f>
        <v>-1991124.36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 t="str">
        <f t="shared" si="17"/>
        <v>31.12.2020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 t="str">
        <f t="shared" si="17"/>
        <v>31.12.2020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 t="str">
        <f t="shared" si="17"/>
        <v>31.12.2020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 t="str">
        <f t="shared" si="17"/>
        <v>31.12.2020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 t="str">
        <f t="shared" si="17"/>
        <v>31.12.2020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 t="str">
        <f t="shared" si="17"/>
        <v>31.12.2020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 t="str">
        <f t="shared" si="17"/>
        <v>31.12.2020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 t="str">
        <f t="shared" si="17"/>
        <v>31.12.2020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 t="str">
        <f t="shared" si="17"/>
        <v>31.12.2020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 t="str">
        <f t="shared" si="17"/>
        <v>31.12.2020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ВЪЗМОЖНОСТИ В НОВА ЕВРОПА</v>
      </c>
      <c r="B157" s="227" t="str">
        <f aca="true" t="shared" si="19" ref="B157:B199">dfRG</f>
        <v>05-1377</v>
      </c>
      <c r="C157" s="228" t="str">
        <f aca="true" t="shared" si="20" ref="C157:C199">EndDate</f>
        <v>31.12.2020</v>
      </c>
      <c r="D157" s="248" t="s">
        <v>827</v>
      </c>
      <c r="E157" s="249" t="s">
        <v>55</v>
      </c>
      <c r="F157" s="227" t="s">
        <v>1274</v>
      </c>
      <c r="G157" s="231">
        <f>'4-OSK'!I34</f>
        <v>19091149.41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 t="str">
        <f t="shared" si="20"/>
        <v>31.12.2020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 t="str">
        <f t="shared" si="20"/>
        <v>31.12.2020</v>
      </c>
      <c r="D159" s="248" t="s">
        <v>840</v>
      </c>
      <c r="E159" s="249" t="s">
        <v>56</v>
      </c>
      <c r="F159" s="227" t="s">
        <v>1274</v>
      </c>
      <c r="G159" s="231">
        <f>'4-OSK'!I36</f>
        <v>19091149.41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 t="str">
        <f t="shared" si="20"/>
        <v>31.12.2020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 t="str">
        <f t="shared" si="20"/>
        <v>31.12.2020</v>
      </c>
      <c r="D161" s="349" t="s">
        <v>1302</v>
      </c>
      <c r="E161" s="350" t="s">
        <v>1280</v>
      </c>
      <c r="F161" s="268" t="s">
        <v>1315</v>
      </c>
      <c r="G161" s="365">
        <f>'5-DI'!D12</f>
        <v>10774577.0158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 t="str">
        <f t="shared" si="20"/>
        <v>31.12.2020</v>
      </c>
      <c r="D162" s="349" t="s">
        <v>1303</v>
      </c>
      <c r="E162" s="351" t="s">
        <v>1279</v>
      </c>
      <c r="F162" s="268" t="s">
        <v>1315</v>
      </c>
      <c r="G162" s="365">
        <f>'5-DI'!D13</f>
        <v>10708026.5185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 t="str">
        <f t="shared" si="20"/>
        <v>31.12.2020</v>
      </c>
      <c r="D163" s="349" t="s">
        <v>1304</v>
      </c>
      <c r="E163" s="352" t="s">
        <v>1292</v>
      </c>
      <c r="F163" s="268" t="s">
        <v>1315</v>
      </c>
      <c r="G163" s="365">
        <f>'5-DI'!D14</f>
        <v>24103.0051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 t="str">
        <f t="shared" si="20"/>
        <v>31.12.2020</v>
      </c>
      <c r="D164" s="349" t="s">
        <v>1305</v>
      </c>
      <c r="E164" s="352" t="s">
        <v>1294</v>
      </c>
      <c r="F164" s="268" t="s">
        <v>1315</v>
      </c>
      <c r="G164" s="366">
        <f>'5-DI'!D15</f>
        <v>39245.9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 t="str">
        <f t="shared" si="20"/>
        <v>31.12.2020</v>
      </c>
      <c r="D165" s="349" t="s">
        <v>1306</v>
      </c>
      <c r="E165" s="352" t="s">
        <v>1293</v>
      </c>
      <c r="F165" s="268" t="s">
        <v>1315</v>
      </c>
      <c r="G165" s="365">
        <f>'5-DI'!D16</f>
        <v>90653.5024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 t="str">
        <f t="shared" si="20"/>
        <v>31.12.2020</v>
      </c>
      <c r="D166" s="349" t="s">
        <v>1307</v>
      </c>
      <c r="E166" s="352" t="s">
        <v>1295</v>
      </c>
      <c r="F166" s="268" t="s">
        <v>1315</v>
      </c>
      <c r="G166" s="366">
        <f>'5-DI'!D17</f>
        <v>147485.97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 t="str">
        <f t="shared" si="20"/>
        <v>31.12.2020</v>
      </c>
      <c r="D167" s="349" t="s">
        <v>1308</v>
      </c>
      <c r="E167" s="352" t="s">
        <v>1296</v>
      </c>
      <c r="F167" s="268" t="s">
        <v>1315</v>
      </c>
      <c r="G167" s="365">
        <f>'5-DI'!D18</f>
        <v>1.0056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 t="str">
        <f t="shared" si="20"/>
        <v>31.12.2020</v>
      </c>
      <c r="D168" s="349" t="s">
        <v>1309</v>
      </c>
      <c r="E168" s="352" t="s">
        <v>1297</v>
      </c>
      <c r="F168" s="268" t="s">
        <v>1315</v>
      </c>
      <c r="G168" s="365">
        <f>'5-DI'!D19</f>
        <v>0.9116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 t="str">
        <f t="shared" si="20"/>
        <v>31.12.2020</v>
      </c>
      <c r="D169" s="349" t="s">
        <v>1310</v>
      </c>
      <c r="E169" s="353" t="s">
        <v>1298</v>
      </c>
      <c r="F169" s="268" t="s">
        <v>1315</v>
      </c>
      <c r="G169" s="367">
        <f>'5-DI'!D21</f>
        <v>265199.39</v>
      </c>
    </row>
    <row r="170" spans="1:7" ht="15.7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 t="str">
        <f t="shared" si="20"/>
        <v>31.12.2020</v>
      </c>
      <c r="D170" s="349" t="s">
        <v>1311</v>
      </c>
      <c r="E170" s="353" t="s">
        <v>1299</v>
      </c>
      <c r="F170" s="268" t="s">
        <v>1315</v>
      </c>
      <c r="G170" s="367">
        <f>'5-DI'!D22</f>
        <v>35172.03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 t="str">
        <f t="shared" si="20"/>
        <v>31.12.2020</v>
      </c>
      <c r="D171" s="349" t="s">
        <v>1313</v>
      </c>
      <c r="E171" s="353" t="s">
        <v>1300</v>
      </c>
      <c r="F171" s="268" t="s">
        <v>1315</v>
      </c>
      <c r="G171" s="367">
        <f>'5-DI'!D23</f>
        <v>4512.92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 t="str">
        <f t="shared" si="20"/>
        <v>31.12.2020</v>
      </c>
      <c r="D172" s="349" t="s">
        <v>1328</v>
      </c>
      <c r="E172" s="353" t="s">
        <v>1324</v>
      </c>
      <c r="F172" s="268" t="s">
        <v>1315</v>
      </c>
      <c r="G172" s="368">
        <f>'5-DI'!D24</f>
        <v>-0.09347653142402557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 t="str">
        <f t="shared" si="20"/>
        <v>31.12.2020</v>
      </c>
      <c r="D173" s="349" t="s">
        <v>1329</v>
      </c>
      <c r="E173" s="353" t="s">
        <v>1325</v>
      </c>
      <c r="F173" s="268" t="s">
        <v>1315</v>
      </c>
      <c r="G173" s="368">
        <f>'5-DI'!D25</f>
        <v>-0.0884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 t="str">
        <f t="shared" si="20"/>
        <v>31.12.2020</v>
      </c>
      <c r="D174" s="349" t="s">
        <v>1330</v>
      </c>
      <c r="E174" s="353" t="s">
        <v>1326</v>
      </c>
      <c r="F174" s="268" t="s">
        <v>1315</v>
      </c>
      <c r="G174" s="368">
        <f>'5-DI'!D26</f>
        <v>-0.09347653142402557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 t="str">
        <f t="shared" si="20"/>
        <v>31.12.2020</v>
      </c>
      <c r="D175" s="349" t="s">
        <v>1331</v>
      </c>
      <c r="E175" s="353" t="s">
        <v>1327</v>
      </c>
      <c r="F175" s="268" t="s">
        <v>1315</v>
      </c>
      <c r="G175" s="368">
        <f>'5-DI'!D27</f>
        <v>0.3226</v>
      </c>
    </row>
    <row r="176" spans="1:7" ht="31.5">
      <c r="A176" s="238" t="str">
        <f t="shared" si="18"/>
        <v>ДФ АДВАНС ВЪЗМОЖНОСТИ В НОВА ЕВРОПА</v>
      </c>
      <c r="B176" s="239" t="str">
        <f t="shared" si="19"/>
        <v>05-1377</v>
      </c>
      <c r="C176" s="240" t="str">
        <f t="shared" si="20"/>
        <v>31.12.2020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ВЪЗМОЖНОСТИ В НОВА ЕВРОПА</v>
      </c>
      <c r="B177" s="239" t="str">
        <f t="shared" si="19"/>
        <v>05-1377</v>
      </c>
      <c r="C177" s="240" t="str">
        <f t="shared" si="20"/>
        <v>31.12.2020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 t="str">
        <f t="shared" si="20"/>
        <v>31.12.2020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 t="str">
        <f t="shared" si="20"/>
        <v>31.12.2020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 t="str">
        <f t="shared" si="20"/>
        <v>31.12.2020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 t="str">
        <f t="shared" si="20"/>
        <v>31.12.2020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 t="str">
        <f t="shared" si="20"/>
        <v>31.12.2020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ВЪЗМОЖНОСТИ В НОВА ЕВРОПА</v>
      </c>
      <c r="B183" s="259" t="str">
        <f t="shared" si="19"/>
        <v>05-1377</v>
      </c>
      <c r="C183" s="260" t="str">
        <f t="shared" si="20"/>
        <v>31.12.2020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ВЪЗМОЖНОСТИ В НОВА ЕВРОПА</v>
      </c>
      <c r="B184" s="259" t="str">
        <f t="shared" si="19"/>
        <v>05-1377</v>
      </c>
      <c r="C184" s="260" t="str">
        <f t="shared" si="20"/>
        <v>31.12.2020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 t="str">
        <f t="shared" si="20"/>
        <v>31.12.2020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 t="str">
        <f t="shared" si="20"/>
        <v>31.12.2020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 t="str">
        <f t="shared" si="20"/>
        <v>31.12.2020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 t="str">
        <f t="shared" si="20"/>
        <v>31.12.2020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 t="str">
        <f t="shared" si="20"/>
        <v>31.12.2020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 t="str">
        <f t="shared" si="20"/>
        <v>31.12.2020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 t="str">
        <f t="shared" si="20"/>
        <v>31.12.2020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 t="str">
        <f t="shared" si="20"/>
        <v>31.12.2020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 t="str">
        <f t="shared" si="20"/>
        <v>31.12.2020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 t="str">
        <f t="shared" si="20"/>
        <v>31.12.2020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 t="str">
        <f t="shared" si="20"/>
        <v>31.12.2020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 t="str">
        <f t="shared" si="20"/>
        <v>31.12.2020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ВЪЗМОЖНОСТИ В НОВА ЕВРОПА</v>
      </c>
      <c r="B197" s="268" t="str">
        <f t="shared" si="19"/>
        <v>05-1377</v>
      </c>
      <c r="C197" s="269" t="str">
        <f t="shared" si="20"/>
        <v>31.12.2020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ВЪЗМОЖНОСТИ В НОВА ЕВРОПА</v>
      </c>
      <c r="B198" s="268" t="str">
        <f t="shared" si="19"/>
        <v>05-1377</v>
      </c>
      <c r="C198" s="269" t="str">
        <f t="shared" si="20"/>
        <v>31.12.2020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 t="str">
        <f t="shared" si="20"/>
        <v>31.12.2020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ВЪЗМОЖНОСТИ В НОВА ЕВРОПА</v>
      </c>
      <c r="B200" s="268" t="str">
        <f aca="true" t="shared" si="22" ref="B200:B212">dfRG</f>
        <v>05-1377</v>
      </c>
      <c r="C200" s="269" t="str">
        <f aca="true" t="shared" si="23" ref="C200:C212">EndDate</f>
        <v>31.12.2020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ВЪЗМОЖНОСТИ В НОВА ЕВРОПА</v>
      </c>
      <c r="B201" s="268" t="str">
        <f t="shared" si="22"/>
        <v>05-1377</v>
      </c>
      <c r="C201" s="269" t="str">
        <f t="shared" si="23"/>
        <v>31.12.2020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ВЪЗМОЖНОСТИ В НОВА ЕВРОПА</v>
      </c>
      <c r="B202" s="268" t="str">
        <f t="shared" si="22"/>
        <v>05-1377</v>
      </c>
      <c r="C202" s="269" t="str">
        <f t="shared" si="23"/>
        <v>31.12.2020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 t="str">
        <f t="shared" si="23"/>
        <v>31.12.2020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 t="str">
        <f t="shared" si="23"/>
        <v>31.12.2020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 t="str">
        <f t="shared" si="23"/>
        <v>31.12.2020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 t="str">
        <f t="shared" si="23"/>
        <v>31.12.2020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 t="str">
        <f t="shared" si="23"/>
        <v>31.12.2020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 t="str">
        <f t="shared" si="23"/>
        <v>31.12.2020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 t="str">
        <f t="shared" si="23"/>
        <v>31.12.2020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 t="str">
        <f t="shared" si="23"/>
        <v>31.12.2020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 t="str">
        <f t="shared" si="23"/>
        <v>31.12.2020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ВЪЗМОЖНОСТИ В НОВА ЕВРОПА</v>
      </c>
      <c r="B212" s="277" t="str">
        <f t="shared" si="22"/>
        <v>05-1377</v>
      </c>
      <c r="C212" s="278" t="str">
        <f t="shared" si="23"/>
        <v>31.12.2020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2020-06-25T11:32:39Z</cp:lastPrinted>
  <dcterms:created xsi:type="dcterms:W3CDTF">2004-03-04T10:58:58Z</dcterms:created>
  <dcterms:modified xsi:type="dcterms:W3CDTF">2021-03-26T16:36:16Z</dcterms:modified>
  <cp:category/>
  <cp:version/>
  <cp:contentType/>
  <cp:contentStatus/>
</cp:coreProperties>
</file>